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гиональное меню" sheetId="1" state="visible" r:id="rId3"/>
  </sheets>
  <definedNames>
    <definedName function="false" hidden="false" localSheetId="0" name="_xlnm.Print_Area" vbProcedure="false">'Региональное меню'!$A$1:$K$230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<sst xmlns="http://schemas.openxmlformats.org/spreadsheetml/2006/main" count="322" uniqueCount="149">
  <si>
    <t xml:space="preserve">СОГЛАСОВАНО:</t>
  </si>
  <si>
    <t xml:space="preserve">УТВЕРЖДАЮ</t>
  </si>
  <si>
    <t xml:space="preserve">Директор</t>
  </si>
  <si>
    <t xml:space="preserve"> Директор</t>
  </si>
  <si>
    <t xml:space="preserve"> </t>
  </si>
  <si>
    <t xml:space="preserve">Примерное 2-х недельное меню на горячее питание 
для учащихся с 1 по 4 класс (7-11 лет), завтрак стоимостью 76 руб. 45 коп., обед 107 руб. 03 коп. 
для муниципальных общеобразовательных школ 
 2024 год</t>
  </si>
  <si>
    <t xml:space="preserve">День1 /неделя 1: Понедельник</t>
  </si>
  <si>
    <t xml:space="preserve">Наименование блюда</t>
  </si>
  <si>
    <t xml:space="preserve">Вес блюда</t>
  </si>
  <si>
    <t xml:space="preserve">Пищевые вещества (г)</t>
  </si>
  <si>
    <t xml:space="preserve">Энергетическая ценность (ккал)</t>
  </si>
  <si>
    <t xml:space="preserve">Витамины (мг)</t>
  </si>
  <si>
    <t xml:space="preserve">Минеральные вещества (мг)</t>
  </si>
  <si>
    <t xml:space="preserve">№ рец.</t>
  </si>
  <si>
    <t xml:space="preserve">Б</t>
  </si>
  <si>
    <t xml:space="preserve">Ж</t>
  </si>
  <si>
    <t xml:space="preserve">У</t>
  </si>
  <si>
    <t xml:space="preserve">В1</t>
  </si>
  <si>
    <t xml:space="preserve">В2</t>
  </si>
  <si>
    <t xml:space="preserve">С</t>
  </si>
  <si>
    <t xml:space="preserve">Са</t>
  </si>
  <si>
    <t xml:space="preserve">Завтрак</t>
  </si>
  <si>
    <t xml:space="preserve">Суп молочный </t>
  </si>
  <si>
    <t xml:space="preserve">120/121М</t>
  </si>
  <si>
    <t xml:space="preserve">Сыр (порциями)                         </t>
  </si>
  <si>
    <t xml:space="preserve">15М</t>
  </si>
  <si>
    <t xml:space="preserve">Фрукты по сезону</t>
  </si>
  <si>
    <t xml:space="preserve">338М</t>
  </si>
  <si>
    <t xml:space="preserve">Какао с молоком</t>
  </si>
  <si>
    <t xml:space="preserve">382М</t>
  </si>
  <si>
    <t xml:space="preserve">Батон "Домашний"</t>
  </si>
  <si>
    <t xml:space="preserve">ТТК</t>
  </si>
  <si>
    <t xml:space="preserve">Итого за _Завтрак</t>
  </si>
  <si>
    <t xml:space="preserve">Обед</t>
  </si>
  <si>
    <t xml:space="preserve">Закуска из овощей по сезону</t>
  </si>
  <si>
    <t xml:space="preserve">Борщ с капустой и картофелем</t>
  </si>
  <si>
    <t xml:space="preserve">82М</t>
  </si>
  <si>
    <t xml:space="preserve">Биточки (мясные)</t>
  </si>
  <si>
    <t xml:space="preserve">268М</t>
  </si>
  <si>
    <t xml:space="preserve">Каша  рассыпчатая, гречневая</t>
  </si>
  <si>
    <t xml:space="preserve">150</t>
  </si>
  <si>
    <t xml:space="preserve">171/302М</t>
  </si>
  <si>
    <t xml:space="preserve">Компот плодов/ягод (замороженных или свежих)</t>
  </si>
  <si>
    <t xml:space="preserve">342, 344,348, 349М</t>
  </si>
  <si>
    <t xml:space="preserve">Хлеб ржаной (ржано-пшеничный)</t>
  </si>
  <si>
    <t xml:space="preserve">Итого за Обед</t>
  </si>
  <si>
    <t xml:space="preserve">Всего за Понедельник</t>
  </si>
  <si>
    <t xml:space="preserve">День 2/неделя 1: Вторник</t>
  </si>
  <si>
    <t xml:space="preserve">Плов из птицы               </t>
  </si>
  <si>
    <t xml:space="preserve">291М</t>
  </si>
  <si>
    <t xml:space="preserve">Чай с сахаром</t>
  </si>
  <si>
    <t xml:space="preserve">376М</t>
  </si>
  <si>
    <t xml:space="preserve">Суп картофельный с макаронными изделиями (вермишелью)</t>
  </si>
  <si>
    <t xml:space="preserve">103М</t>
  </si>
  <si>
    <t xml:space="preserve">Рыба (минтай) тушеная в томате с овощами </t>
  </si>
  <si>
    <t xml:space="preserve">229М</t>
  </si>
  <si>
    <t xml:space="preserve">Пюре картофельное с м/с 150/3</t>
  </si>
  <si>
    <t xml:space="preserve">312М</t>
  </si>
  <si>
    <t xml:space="preserve">Кисель из плодов/ягод (замороженных или свежих)</t>
  </si>
  <si>
    <t xml:space="preserve">352М</t>
  </si>
  <si>
    <t xml:space="preserve">Всего за Вторник</t>
  </si>
  <si>
    <t xml:space="preserve">День 3/неделя 1: Среда</t>
  </si>
  <si>
    <t xml:space="preserve">Котлеты (особые)</t>
  </si>
  <si>
    <t xml:space="preserve">269М</t>
  </si>
  <si>
    <t xml:space="preserve">Каша рассыпчатая, пшенная</t>
  </si>
  <si>
    <t xml:space="preserve">Суп картофельный с бобовыми (горох)</t>
  </si>
  <si>
    <t xml:space="preserve">102М</t>
  </si>
  <si>
    <t xml:space="preserve">Птица отварная</t>
  </si>
  <si>
    <t xml:space="preserve">288М</t>
  </si>
  <si>
    <t xml:space="preserve">Макаронные изделия отварные</t>
  </si>
  <si>
    <t xml:space="preserve">202/309М</t>
  </si>
  <si>
    <t xml:space="preserve">Компот из смеси сухофруктов</t>
  </si>
  <si>
    <t xml:space="preserve">349М</t>
  </si>
  <si>
    <t xml:space="preserve">Всего за Среда</t>
  </si>
  <si>
    <t xml:space="preserve">День 4/неделя 1: Четверг</t>
  </si>
  <si>
    <t xml:space="preserve">Запеканка из творога с морковью (с соусом)</t>
  </si>
  <si>
    <t xml:space="preserve">224М</t>
  </si>
  <si>
    <t xml:space="preserve">Щи из свежей (или квашеной) капусты с картофелем </t>
  </si>
  <si>
    <t xml:space="preserve">88М</t>
  </si>
  <si>
    <t xml:space="preserve">Тефтели из птицы (1-ый вариант)</t>
  </si>
  <si>
    <t xml:space="preserve">Картофель отварной (запеченный)</t>
  </si>
  <si>
    <t xml:space="preserve">310М</t>
  </si>
  <si>
    <t xml:space="preserve">342, 348,349М</t>
  </si>
  <si>
    <t xml:space="preserve">Всего за Четверг</t>
  </si>
  <si>
    <t xml:space="preserve">День 5/неделя 1: Пятница</t>
  </si>
  <si>
    <t xml:space="preserve">Гуляш (свинина)</t>
  </si>
  <si>
    <t xml:space="preserve">260М</t>
  </si>
  <si>
    <t xml:space="preserve">Каша рассыпчатая, пшеничная </t>
  </si>
  <si>
    <t xml:space="preserve">Рассольник ленинградский</t>
  </si>
  <si>
    <t xml:space="preserve">96М</t>
  </si>
  <si>
    <t xml:space="preserve">Птица тушеная в сметанном соусе</t>
  </si>
  <si>
    <t xml:space="preserve">290М</t>
  </si>
  <si>
    <t xml:space="preserve">Всего за Пятница</t>
  </si>
  <si>
    <t xml:space="preserve">Итого за неделю в среднем завтрак</t>
  </si>
  <si>
    <t xml:space="preserve">Итого за неделю в среднем обед</t>
  </si>
  <si>
    <t xml:space="preserve">День 1 /неделя 2: Понедельник</t>
  </si>
  <si>
    <t xml:space="preserve">_Завтрак</t>
  </si>
  <si>
    <t xml:space="preserve">          Завтрак</t>
  </si>
  <si>
    <t xml:space="preserve">Каша вязкая молочная из риса и пшена</t>
  </si>
  <si>
    <t xml:space="preserve">175М</t>
  </si>
  <si>
    <t xml:space="preserve">Яйца вареные</t>
  </si>
  <si>
    <t xml:space="preserve">209М</t>
  </si>
  <si>
    <t xml:space="preserve">Масло (порциями)</t>
  </si>
  <si>
    <t xml:space="preserve">14М</t>
  </si>
  <si>
    <t xml:space="preserve">Сыр (порциями)                </t>
  </si>
  <si>
    <t xml:space="preserve">Чай с лимоном</t>
  </si>
  <si>
    <t xml:space="preserve">377М</t>
  </si>
  <si>
    <t xml:space="preserve">Фрикадельки (из кур или бройлеров-цыплят), с соусом</t>
  </si>
  <si>
    <t xml:space="preserve">297М</t>
  </si>
  <si>
    <t xml:space="preserve">День 2 /неделя 2: Вторник</t>
  </si>
  <si>
    <t xml:space="preserve">Запеканка из творога  с морковью, с соусом</t>
  </si>
  <si>
    <t xml:space="preserve">Суп крестьянский с крупой </t>
  </si>
  <si>
    <t xml:space="preserve">98М</t>
  </si>
  <si>
    <t xml:space="preserve">Плов из птицы</t>
  </si>
  <si>
    <t xml:space="preserve">День 3/неделя 2: Среда</t>
  </si>
  <si>
    <t xml:space="preserve">Котлеты рубленые из бройлер-цыплят</t>
  </si>
  <si>
    <t xml:space="preserve">295М</t>
  </si>
  <si>
    <t xml:space="preserve">Каша  рассыпчатая гречневая</t>
  </si>
  <si>
    <t xml:space="preserve">Суп картофельный с макаронными изделиями </t>
  </si>
  <si>
    <t xml:space="preserve">Мясо тушеное </t>
  </si>
  <si>
    <t xml:space="preserve">256М</t>
  </si>
  <si>
    <t xml:space="preserve">Каша рассыпчатая, ячневая</t>
  </si>
  <si>
    <t xml:space="preserve">День 4 /неделя 2: Четверг</t>
  </si>
  <si>
    <t xml:space="preserve">Тефтели (мясные) с соусом сметанным с томатом</t>
  </si>
  <si>
    <t xml:space="preserve">278М</t>
  </si>
  <si>
    <t xml:space="preserve">Суп картофельный с крупой </t>
  </si>
  <si>
    <t xml:space="preserve">101М</t>
  </si>
  <si>
    <t xml:space="preserve">Жаркое по-домашнему </t>
  </si>
  <si>
    <t xml:space="preserve">259М</t>
  </si>
  <si>
    <t xml:space="preserve">День 5 /неделя 2: Пятница</t>
  </si>
  <si>
    <t xml:space="preserve">Курица тушеная с морковью</t>
  </si>
  <si>
    <t xml:space="preserve">54-25М*/ТТК</t>
  </si>
  <si>
    <t xml:space="preserve">Суп картофельный с бобовыми</t>
  </si>
  <si>
    <t xml:space="preserve">Итого за завтрак</t>
  </si>
  <si>
    <t xml:space="preserve">Среднее значение за завтрак</t>
  </si>
  <si>
    <t xml:space="preserve">ВыполнениеСанПиН  2.3/2.4.3590-20 </t>
  </si>
  <si>
    <t xml:space="preserve">Итого за обед</t>
  </si>
  <si>
    <t xml:space="preserve">Среднее значение за обед</t>
  </si>
  <si>
    <t xml:space="preserve">Итого день</t>
  </si>
  <si>
    <t xml:space="preserve">Среднее значение за день</t>
  </si>
  <si>
    <t xml:space="preserve">Потребность в пищевых веществах для обучающихся  7-11 лет по проекту СанПиН 2020 </t>
  </si>
  <si>
    <t xml:space="preserve">Распределение ЭЦ</t>
  </si>
  <si>
    <t xml:space="preserve">Норма</t>
  </si>
  <si>
    <t xml:space="preserve">20-25%</t>
  </si>
  <si>
    <t xml:space="preserve">30-35%</t>
  </si>
  <si>
    <t xml:space="preserve">Использованная литература: Сборник рецептур на продукцию для обучающихся во всех образовательных учреждениях под ред. М.П. Могильного изд. Дели плюс, 2017 г                                                                                              </t>
  </si>
  <si>
    <t xml:space="preserve">* Сборник рецептур блюд и типовых меню для организации питания обучающихся. 1-4-х классов в общеобразовательных организациях (пособие). Москва 2022г.</t>
  </si>
  <si>
    <t xml:space="preserve">Для приготовления блюд включены сырье и продукция, обогащенные микронутриентами.</t>
  </si>
  <si>
    <t xml:space="preserve">В рационе - йодированная соль; морская рыба. В меню включены сезонные овощи и фрукты.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</si>
</sst>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@"/>
    <numFmt numFmtId="168" formatCode="0.000"/>
  </numFmts>
  <fonts count="20">
    <font>
      <sz val="10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"/>
      <family val="2"/>
      <charset val="1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i val="true"/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i val="true"/>
      <sz val="12"/>
      <color rgb="FFFFFFFF"/>
      <name val="Times New Roman"/>
      <family val="1"/>
      <charset val="204"/>
    </font>
    <font>
      <b val="true"/>
      <i val="true"/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2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0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2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0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2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2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2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2" borderId="2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2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2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3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2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2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2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2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2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3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2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5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3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4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5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1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3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0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2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2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1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1" fillId="0" borderId="3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2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3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2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3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2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2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0" borderId="2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2" borderId="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0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0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0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7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7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3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9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2 неделя" xfId="20"/>
    <cellStyle name="Обычный_Лист1" xfId="21"/>
    <cellStyle name="Обычный_Лист2" xfId="22"/>
    <cellStyle name="Обычный_Лист3" xfId="23"/>
    <cellStyle name="Обычный_ХЭХ 1С" xfId="24"/>
    <cellStyle name="Обычный_ХЭХ из 1С  (2)" xfId="25"/>
  </cellStyles>
  <dxfs count="6"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E6B9B8"/>
        </patternFill>
      </fill>
    </dxf>
    <dxf>
      <fill>
        <patternFill>
          <bgColor rgb="FFF2DCDB"/>
        </patternFill>
      </fill>
    </dxf>
    <dxf>
      <font>
        <name val="Calibri"/>
        <charset val="204"/>
        <family val="2"/>
        <color rgb="FF00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K231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A231" activeCellId="0" sqref="A231"/>
    </sheetView>
  </sheetViews>
  <sheetFormatPr defaultColWidth="9.00390625" defaultRowHeight="18" zeroHeight="false" outlineLevelRow="0" outlineLevelCol="0"/>
  <cols>
    <col collapsed="false" customWidth="true" hidden="false" outlineLevel="0" max="1" min="1" style="1" width="33.11"/>
    <col collapsed="false" customWidth="true" hidden="false" outlineLevel="0" max="2" min="2" style="2" width="9.89"/>
    <col collapsed="false" customWidth="true" hidden="false" outlineLevel="0" max="3" min="3" style="3" width="9.89"/>
    <col collapsed="false" customWidth="true" hidden="false" outlineLevel="0" max="5" min="4" style="3" width="10.34"/>
    <col collapsed="false" customWidth="true" hidden="false" outlineLevel="0" max="6" min="6" style="3" width="10.45"/>
    <col collapsed="false" customWidth="true" hidden="false" outlineLevel="0" max="8" min="7" style="3" width="8.11"/>
    <col collapsed="false" customWidth="true" hidden="false" outlineLevel="0" max="9" min="9" style="3" width="8.45"/>
    <col collapsed="false" customWidth="true" hidden="false" outlineLevel="0" max="10" min="10" style="3" width="11.78"/>
    <col collapsed="false" customWidth="true" hidden="false" outlineLevel="0" max="11" min="11" style="4" width="9.11"/>
    <col collapsed="false" customWidth="false" hidden="false" outlineLevel="0" max="16384" min="12" style="1" width="9"/>
  </cols>
  <sheetData>
    <row r="2" customFormat="false" ht="18" hidden="false" customHeight="false" outlineLevel="0" collapsed="false">
      <c r="F2" s="5"/>
      <c r="G2" s="5"/>
      <c r="H2" s="5"/>
      <c r="I2" s="5"/>
      <c r="J2" s="5"/>
    </row>
    <row r="3" customFormat="false" ht="18" hidden="false" customHeight="false" outlineLevel="0" collapsed="false">
      <c r="F3" s="5"/>
      <c r="G3" s="5"/>
      <c r="H3" s="5"/>
      <c r="I3" s="5"/>
      <c r="J3" s="5"/>
    </row>
    <row r="4" customFormat="false" ht="18" hidden="false" customHeight="false" outlineLevel="0" collapsed="false">
      <c r="G4" s="5"/>
    </row>
    <row r="6" customFormat="false" ht="18" hidden="false" customHeight="false" outlineLevel="0" collapsed="false">
      <c r="A6" s="6" t="s">
        <v>0</v>
      </c>
      <c r="B6" s="6"/>
      <c r="C6" s="7"/>
      <c r="D6" s="7"/>
      <c r="E6" s="6"/>
      <c r="F6" s="6"/>
      <c r="G6" s="8" t="s">
        <v>1</v>
      </c>
      <c r="H6" s="8"/>
      <c r="I6" s="8"/>
      <c r="J6" s="8"/>
      <c r="K6" s="9"/>
    </row>
    <row r="7" s="6" customFormat="true" ht="18" hidden="false" customHeight="false" outlineLevel="0" collapsed="false">
      <c r="A7" s="6" t="s">
        <v>2</v>
      </c>
      <c r="C7" s="7"/>
      <c r="D7" s="7"/>
      <c r="G7" s="8" t="s">
        <v>3</v>
      </c>
      <c r="H7" s="8"/>
      <c r="I7" s="8"/>
      <c r="J7" s="8"/>
    </row>
    <row r="8" s="6" customFormat="true" ht="51.75" hidden="false" customHeight="true" outlineLevel="0" collapsed="false">
      <c r="A8" s="10"/>
      <c r="B8" s="10"/>
      <c r="C8" s="10"/>
      <c r="D8" s="11"/>
      <c r="E8" s="12"/>
      <c r="F8" s="12"/>
      <c r="G8" s="13"/>
      <c r="H8" s="13"/>
      <c r="I8" s="13"/>
      <c r="J8" s="13"/>
      <c r="K8" s="12"/>
    </row>
    <row r="9" s="12" customFormat="true" ht="51.75" hidden="false" customHeight="true" outlineLevel="0" collapsed="false">
      <c r="A9" s="14"/>
      <c r="C9" s="11"/>
      <c r="D9" s="11"/>
      <c r="J9" s="15" t="s">
        <v>4</v>
      </c>
      <c r="K9" s="16"/>
    </row>
    <row r="10" s="12" customFormat="true" ht="18" hidden="false" customHeight="false" outlineLevel="0" collapsed="false">
      <c r="A10" s="17"/>
      <c r="B10" s="18"/>
      <c r="C10" s="18"/>
      <c r="D10" s="18"/>
      <c r="E10" s="6"/>
      <c r="F10" s="17"/>
      <c r="G10" s="17"/>
      <c r="H10" s="17"/>
      <c r="I10" s="17"/>
      <c r="J10" s="17"/>
      <c r="K10" s="19"/>
    </row>
    <row r="11" s="6" customFormat="true" ht="18" hidden="false" customHeight="false" outlineLevel="0" collapsed="false">
      <c r="A11" s="20"/>
      <c r="C11" s="7"/>
      <c r="D11" s="7"/>
      <c r="J11" s="7"/>
      <c r="K11" s="19"/>
    </row>
    <row r="12" s="6" customFormat="true" ht="93" hidden="false" customHeight="true" outlineLevel="0" collapsed="false">
      <c r="A12" s="21" t="s">
        <v>5</v>
      </c>
      <c r="B12" s="21"/>
      <c r="C12" s="21"/>
      <c r="D12" s="21"/>
      <c r="E12" s="21"/>
      <c r="F12" s="21"/>
      <c r="G12" s="21"/>
      <c r="H12" s="21"/>
      <c r="I12" s="21"/>
      <c r="J12" s="21"/>
      <c r="K12" s="22"/>
    </row>
    <row r="13" s="23" customFormat="true" ht="15.75" hidden="false" customHeight="true" outlineLevel="0" collapsed="false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22"/>
    </row>
    <row r="14" s="23" customFormat="true" ht="15.75" hidden="false" customHeight="true" outlineLevel="0" collapsed="false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22"/>
    </row>
    <row r="15" s="23" customFormat="true" ht="15.75" hidden="false" customHeight="tru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22"/>
    </row>
    <row r="16" s="23" customFormat="true" ht="15.75" hidden="false" customHeight="true" outlineLevel="0" collapsed="false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24"/>
    </row>
    <row r="17" s="23" customFormat="true" ht="15.75" hidden="false" customHeight="true" outlineLevel="0" collapsed="false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24"/>
    </row>
    <row r="18" s="23" customFormat="true" ht="15.75" hidden="false" customHeight="true" outlineLevel="0" collapsed="false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22"/>
    </row>
    <row r="19" s="23" customFormat="true" ht="15.75" hidden="false" customHeight="true" outlineLevel="0" collapsed="false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22"/>
    </row>
    <row r="20" s="23" customFormat="true" ht="15.75" hidden="false" customHeight="true" outlineLevel="0" collapsed="false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22"/>
    </row>
    <row r="21" s="23" customFormat="true" ht="15.75" hidden="false" customHeight="true" outlineLevel="0" collapsed="false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6"/>
    </row>
    <row r="22" s="23" customFormat="true" ht="34.5" hidden="false" customHeight="true" outlineLevel="0" collapsed="false">
      <c r="A22" s="25" t="s">
        <v>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="33" customFormat="true" ht="42.75" hidden="false" customHeight="true" outlineLevel="0" collapsed="false">
      <c r="A23" s="27" t="s">
        <v>7</v>
      </c>
      <c r="B23" s="28" t="s">
        <v>8</v>
      </c>
      <c r="C23" s="29" t="s">
        <v>9</v>
      </c>
      <c r="D23" s="29"/>
      <c r="E23" s="29"/>
      <c r="F23" s="30" t="s">
        <v>10</v>
      </c>
      <c r="G23" s="29" t="s">
        <v>11</v>
      </c>
      <c r="H23" s="29"/>
      <c r="I23" s="29"/>
      <c r="J23" s="31" t="s">
        <v>12</v>
      </c>
      <c r="K23" s="32" t="s">
        <v>13</v>
      </c>
    </row>
    <row r="24" s="33" customFormat="true" ht="24" hidden="false" customHeight="true" outlineLevel="0" collapsed="false">
      <c r="A24" s="27"/>
      <c r="B24" s="28"/>
      <c r="C24" s="29" t="s">
        <v>14</v>
      </c>
      <c r="D24" s="29" t="s">
        <v>15</v>
      </c>
      <c r="E24" s="29" t="s">
        <v>16</v>
      </c>
      <c r="F24" s="30"/>
      <c r="G24" s="29" t="s">
        <v>17</v>
      </c>
      <c r="H24" s="29" t="s">
        <v>18</v>
      </c>
      <c r="I24" s="29" t="s">
        <v>19</v>
      </c>
      <c r="J24" s="31" t="s">
        <v>20</v>
      </c>
      <c r="K24" s="32"/>
    </row>
    <row r="25" customFormat="false" ht="21.75" hidden="false" customHeight="true" outlineLevel="0" collapsed="false">
      <c r="A25" s="34" t="s">
        <v>21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="41" customFormat="true" ht="18" hidden="false" customHeight="false" outlineLevel="0" collapsed="false">
      <c r="A26" s="35" t="s">
        <v>22</v>
      </c>
      <c r="B26" s="36" t="n">
        <v>250</v>
      </c>
      <c r="C26" s="37" t="n">
        <v>5.48</v>
      </c>
      <c r="D26" s="37" t="n">
        <v>4.75</v>
      </c>
      <c r="E26" s="37" t="n">
        <v>17.95</v>
      </c>
      <c r="F26" s="37" t="n">
        <v>150</v>
      </c>
      <c r="G26" s="38" t="n">
        <v>0.08</v>
      </c>
      <c r="H26" s="38" t="n">
        <v>0.18</v>
      </c>
      <c r="I26" s="38" t="n">
        <v>0.8</v>
      </c>
      <c r="J26" s="39" t="n">
        <v>163</v>
      </c>
      <c r="K26" s="40" t="s">
        <v>23</v>
      </c>
    </row>
    <row r="27" customFormat="false" ht="18" hidden="false" customHeight="false" outlineLevel="0" collapsed="false">
      <c r="A27" s="42" t="s">
        <v>24</v>
      </c>
      <c r="B27" s="43" t="n">
        <v>15</v>
      </c>
      <c r="C27" s="44" t="n">
        <v>3.48</v>
      </c>
      <c r="D27" s="44" t="n">
        <v>4.42</v>
      </c>
      <c r="E27" s="44" t="n">
        <v>0</v>
      </c>
      <c r="F27" s="44" t="n">
        <v>54</v>
      </c>
      <c r="G27" s="45" t="n">
        <v>0.005</v>
      </c>
      <c r="H27" s="45" t="n">
        <v>0.005</v>
      </c>
      <c r="I27" s="46" t="n">
        <v>0.11</v>
      </c>
      <c r="J27" s="47" t="n">
        <v>132</v>
      </c>
      <c r="K27" s="48" t="s">
        <v>25</v>
      </c>
    </row>
    <row r="28" s="49" customFormat="true" ht="18" hidden="false" customHeight="false" outlineLevel="0" collapsed="false">
      <c r="A28" s="35" t="s">
        <v>26</v>
      </c>
      <c r="B28" s="36" t="n">
        <v>100</v>
      </c>
      <c r="C28" s="37" t="n">
        <v>0.4</v>
      </c>
      <c r="D28" s="37" t="n">
        <v>0.4</v>
      </c>
      <c r="E28" s="37" t="n">
        <v>9.8</v>
      </c>
      <c r="F28" s="37" t="n">
        <v>47</v>
      </c>
      <c r="G28" s="38" t="n">
        <v>0.03</v>
      </c>
      <c r="H28" s="38" t="n">
        <v>0.02</v>
      </c>
      <c r="I28" s="38" t="n">
        <v>10</v>
      </c>
      <c r="J28" s="39" t="n">
        <v>16</v>
      </c>
      <c r="K28" s="40" t="s">
        <v>27</v>
      </c>
    </row>
    <row r="29" s="53" customFormat="true" ht="18" hidden="false" customHeight="false" outlineLevel="0" collapsed="false">
      <c r="A29" s="50" t="s">
        <v>28</v>
      </c>
      <c r="B29" s="51" t="n">
        <v>200</v>
      </c>
      <c r="C29" s="38" t="n">
        <f aca="false">20.39*0.2</f>
        <v>4.078</v>
      </c>
      <c r="D29" s="38" t="n">
        <f aca="false">17.72*0.2</f>
        <v>3.544</v>
      </c>
      <c r="E29" s="38" t="n">
        <f aca="false">87.89*0.2</f>
        <v>17.578</v>
      </c>
      <c r="F29" s="38" t="n">
        <f aca="false">593*0.2</f>
        <v>118.6</v>
      </c>
      <c r="G29" s="38" t="n">
        <f aca="false">0.28*0.2</f>
        <v>0.056</v>
      </c>
      <c r="H29" s="38" t="n">
        <f aca="false">0.94*0.2</f>
        <v>0.188</v>
      </c>
      <c r="I29" s="38" t="n">
        <f aca="false">7.94*0.2</f>
        <v>1.588</v>
      </c>
      <c r="J29" s="39" t="n">
        <v>152.22</v>
      </c>
      <c r="K29" s="52" t="s">
        <v>29</v>
      </c>
    </row>
    <row r="30" s="49" customFormat="true" ht="18" hidden="false" customHeight="false" outlineLevel="0" collapsed="false">
      <c r="A30" s="54" t="s">
        <v>30</v>
      </c>
      <c r="B30" s="55" t="n">
        <v>40</v>
      </c>
      <c r="C30" s="44" t="n">
        <v>3</v>
      </c>
      <c r="D30" s="44" t="n">
        <v>1.16</v>
      </c>
      <c r="E30" s="44" t="n">
        <v>20.56</v>
      </c>
      <c r="F30" s="44" t="n">
        <v>104.8</v>
      </c>
      <c r="G30" s="46" t="n">
        <v>0.04</v>
      </c>
      <c r="H30" s="46" t="n">
        <v>0.01</v>
      </c>
      <c r="I30" s="46" t="n">
        <v>0</v>
      </c>
      <c r="J30" s="47" t="n">
        <v>7.6</v>
      </c>
      <c r="K30" s="40" t="s">
        <v>31</v>
      </c>
    </row>
    <row r="31" s="49" customFormat="true" ht="18" hidden="false" customHeight="false" outlineLevel="0" collapsed="false">
      <c r="A31" s="56" t="s">
        <v>32</v>
      </c>
      <c r="B31" s="56" t="n">
        <f aca="false">SUM(B26:B30)</f>
        <v>605</v>
      </c>
      <c r="C31" s="57" t="n">
        <f aca="false">SUM(C26:C30)</f>
        <v>16.438</v>
      </c>
      <c r="D31" s="29" t="n">
        <f aca="false">SUM(D26:D30)</f>
        <v>14.274</v>
      </c>
      <c r="E31" s="57" t="n">
        <f aca="false">SUM(E26:E30)</f>
        <v>65.888</v>
      </c>
      <c r="F31" s="57" t="n">
        <f aca="false">SUM(F26:F30)</f>
        <v>474.4</v>
      </c>
      <c r="G31" s="57" t="n">
        <f aca="false">SUM(G26:G30)</f>
        <v>0.211</v>
      </c>
      <c r="H31" s="57" t="n">
        <f aca="false">SUM(H26:H30)</f>
        <v>0.403</v>
      </c>
      <c r="I31" s="57" t="n">
        <f aca="false">SUM(I26:I30)</f>
        <v>12.498</v>
      </c>
      <c r="J31" s="57" t="n">
        <f aca="false">SUM(J26:J30)</f>
        <v>470.82</v>
      </c>
      <c r="K31" s="40"/>
    </row>
    <row r="32" s="49" customFormat="true" ht="19.5" hidden="false" customHeight="true" outlineLevel="0" collapsed="false">
      <c r="A32" s="58" t="s">
        <v>33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="49" customFormat="true" ht="18" hidden="false" customHeight="false" outlineLevel="0" collapsed="false">
      <c r="A33" s="35" t="s">
        <v>34</v>
      </c>
      <c r="B33" s="36" t="n">
        <v>60</v>
      </c>
      <c r="C33" s="38" t="n">
        <v>0.67</v>
      </c>
      <c r="D33" s="38" t="n">
        <v>0.06</v>
      </c>
      <c r="E33" s="38" t="n">
        <v>2.1</v>
      </c>
      <c r="F33" s="38" t="n">
        <v>12</v>
      </c>
      <c r="G33" s="38" t="n">
        <v>0.01</v>
      </c>
      <c r="H33" s="38" t="n">
        <v>0.1</v>
      </c>
      <c r="I33" s="38" t="n">
        <v>0.1</v>
      </c>
      <c r="J33" s="39" t="n">
        <v>6</v>
      </c>
      <c r="K33" s="40"/>
    </row>
    <row r="34" s="49" customFormat="true" ht="18.75" hidden="false" customHeight="true" outlineLevel="0" collapsed="false">
      <c r="A34" s="59" t="s">
        <v>35</v>
      </c>
      <c r="B34" s="60" t="n">
        <v>200</v>
      </c>
      <c r="C34" s="61" t="n">
        <v>1.44</v>
      </c>
      <c r="D34" s="61" t="n">
        <v>3.94</v>
      </c>
      <c r="E34" s="61" t="n">
        <v>8.75</v>
      </c>
      <c r="F34" s="61" t="n">
        <v>83</v>
      </c>
      <c r="G34" s="62" t="n">
        <v>0.04</v>
      </c>
      <c r="H34" s="62" t="n">
        <v>0.04</v>
      </c>
      <c r="I34" s="62" t="n">
        <v>8.54</v>
      </c>
      <c r="J34" s="63" t="n">
        <v>39.78</v>
      </c>
      <c r="K34" s="64" t="s">
        <v>36</v>
      </c>
    </row>
    <row r="35" s="49" customFormat="true" ht="18" hidden="false" customHeight="false" outlineLevel="0" collapsed="false">
      <c r="A35" s="35" t="s">
        <v>37</v>
      </c>
      <c r="B35" s="36" t="n">
        <v>90</v>
      </c>
      <c r="C35" s="61" t="n">
        <v>10.5</v>
      </c>
      <c r="D35" s="61" t="n">
        <v>27.34</v>
      </c>
      <c r="E35" s="61" t="n">
        <v>10.82</v>
      </c>
      <c r="F35" s="61" t="n">
        <v>333.8</v>
      </c>
      <c r="G35" s="62" t="n">
        <v>0.29</v>
      </c>
      <c r="H35" s="62" t="n">
        <v>0.08</v>
      </c>
      <c r="I35" s="62" t="n">
        <v>3.5</v>
      </c>
      <c r="J35" s="63" t="n">
        <v>9.41</v>
      </c>
      <c r="K35" s="40" t="s">
        <v>38</v>
      </c>
    </row>
    <row r="36" s="49" customFormat="true" ht="31.5" hidden="false" customHeight="true" outlineLevel="0" collapsed="false">
      <c r="A36" s="35" t="s">
        <v>39</v>
      </c>
      <c r="B36" s="65" t="s">
        <v>40</v>
      </c>
      <c r="C36" s="37" t="n">
        <v>8.6</v>
      </c>
      <c r="D36" s="37" t="n">
        <v>6.1</v>
      </c>
      <c r="E36" s="37" t="n">
        <v>38.64</v>
      </c>
      <c r="F36" s="37" t="n">
        <v>243.75</v>
      </c>
      <c r="G36" s="38" t="n">
        <v>0.21</v>
      </c>
      <c r="H36" s="38" t="n">
        <v>0.11</v>
      </c>
      <c r="I36" s="38" t="n">
        <v>0</v>
      </c>
      <c r="J36" s="39" t="n">
        <v>14.82</v>
      </c>
      <c r="K36" s="40" t="s">
        <v>41</v>
      </c>
    </row>
    <row r="37" s="49" customFormat="true" ht="35.05" hidden="false" customHeight="false" outlineLevel="0" collapsed="false">
      <c r="A37" s="35" t="s">
        <v>42</v>
      </c>
      <c r="B37" s="36" t="n">
        <v>200</v>
      </c>
      <c r="C37" s="38" t="n">
        <v>0.16</v>
      </c>
      <c r="D37" s="38" t="n">
        <v>0.16</v>
      </c>
      <c r="E37" s="38" t="n">
        <v>27.88</v>
      </c>
      <c r="F37" s="38" t="n">
        <v>114.6</v>
      </c>
      <c r="G37" s="38" t="n">
        <v>0.01</v>
      </c>
      <c r="H37" s="38" t="n">
        <v>0.01</v>
      </c>
      <c r="I37" s="38" t="n">
        <v>0.9</v>
      </c>
      <c r="J37" s="39" t="n">
        <v>14.18</v>
      </c>
      <c r="K37" s="52" t="s">
        <v>43</v>
      </c>
    </row>
    <row r="38" s="49" customFormat="true" ht="26.85" hidden="false" customHeight="false" outlineLevel="0" collapsed="false">
      <c r="A38" s="66" t="s">
        <v>44</v>
      </c>
      <c r="B38" s="36" t="n">
        <v>20</v>
      </c>
      <c r="C38" s="37" t="n">
        <v>1.12</v>
      </c>
      <c r="D38" s="37" t="n">
        <v>0.22</v>
      </c>
      <c r="E38" s="37" t="n">
        <v>9.88</v>
      </c>
      <c r="F38" s="37" t="n">
        <v>45.98</v>
      </c>
      <c r="G38" s="38" t="n">
        <v>0.02</v>
      </c>
      <c r="H38" s="38" t="n">
        <v>0</v>
      </c>
      <c r="I38" s="38" t="n">
        <v>0</v>
      </c>
      <c r="J38" s="39" t="n">
        <v>4.6</v>
      </c>
      <c r="K38" s="40"/>
    </row>
    <row r="39" s="49" customFormat="true" ht="18" hidden="false" customHeight="false" outlineLevel="0" collapsed="false">
      <c r="A39" s="54" t="s">
        <v>30</v>
      </c>
      <c r="B39" s="55" t="n">
        <v>40</v>
      </c>
      <c r="C39" s="44" t="n">
        <v>3</v>
      </c>
      <c r="D39" s="44" t="n">
        <v>1.16</v>
      </c>
      <c r="E39" s="44" t="n">
        <v>20.56</v>
      </c>
      <c r="F39" s="44" t="n">
        <v>104.8</v>
      </c>
      <c r="G39" s="46" t="n">
        <v>0.04</v>
      </c>
      <c r="H39" s="46" t="n">
        <v>0.01</v>
      </c>
      <c r="I39" s="46" t="n">
        <v>0</v>
      </c>
      <c r="J39" s="47" t="n">
        <v>7.6</v>
      </c>
      <c r="K39" s="40" t="s">
        <v>31</v>
      </c>
    </row>
    <row r="40" s="49" customFormat="true" ht="18" hidden="false" customHeight="false" outlineLevel="0" collapsed="false">
      <c r="A40" s="67" t="s">
        <v>45</v>
      </c>
      <c r="B40" s="68" t="n">
        <f aca="false">B33+B34+B35+B36+B37+B38+B39</f>
        <v>760</v>
      </c>
      <c r="C40" s="69" t="n">
        <f aca="false">C33+C34+C35+C36+C37+C38+C39</f>
        <v>25.49</v>
      </c>
      <c r="D40" s="70" t="n">
        <f aca="false">D33+D34+D35+D36+D37+D38+D39</f>
        <v>38.98</v>
      </c>
      <c r="E40" s="70" t="n">
        <f aca="false">E33+E34+E35+E36+E37+E38+E39</f>
        <v>118.63</v>
      </c>
      <c r="F40" s="70" t="n">
        <f aca="false">F33+F34+F35+F36+F37+F38+F39</f>
        <v>937.93</v>
      </c>
      <c r="G40" s="69" t="n">
        <f aca="false">G33+G34+G35+G36+G37+G38+G39</f>
        <v>0.62</v>
      </c>
      <c r="H40" s="69" t="n">
        <f aca="false">H33+H34+H35+H36+H37+H38+H39</f>
        <v>0.35</v>
      </c>
      <c r="I40" s="69" t="n">
        <f aca="false">I33+I34+I35+I36+I37+I38+I39</f>
        <v>13.04</v>
      </c>
      <c r="J40" s="69" t="n">
        <f aca="false">J33+J34+J35+J36+J37+J38+J39</f>
        <v>96.39</v>
      </c>
      <c r="K40" s="71"/>
    </row>
    <row r="41" s="49" customFormat="true" ht="17.25" hidden="false" customHeight="true" outlineLevel="0" collapsed="false">
      <c r="A41" s="72" t="s">
        <v>46</v>
      </c>
      <c r="B41" s="56" t="n">
        <f aca="false">B40+B31</f>
        <v>1365</v>
      </c>
      <c r="C41" s="57" t="n">
        <f aca="false">C40+C31</f>
        <v>41.928</v>
      </c>
      <c r="D41" s="57" t="n">
        <f aca="false">D40+D31</f>
        <v>53.254</v>
      </c>
      <c r="E41" s="57" t="n">
        <f aca="false">E40+E31</f>
        <v>184.518</v>
      </c>
      <c r="F41" s="57" t="n">
        <f aca="false">F40+F31</f>
        <v>1412.33</v>
      </c>
      <c r="G41" s="29" t="n">
        <f aca="false">G40+G31</f>
        <v>0.831</v>
      </c>
      <c r="H41" s="29" t="n">
        <f aca="false">H40+H31</f>
        <v>0.753</v>
      </c>
      <c r="I41" s="29" t="n">
        <f aca="false">I40+I31</f>
        <v>25.538</v>
      </c>
      <c r="J41" s="31" t="n">
        <f aca="false">J40+J31</f>
        <v>567.21</v>
      </c>
      <c r="K41" s="73"/>
    </row>
    <row r="42" s="49" customFormat="true" ht="15" hidden="false" customHeight="true" outlineLevel="0" collapsed="false">
      <c r="A42" s="74" t="s">
        <v>47</v>
      </c>
      <c r="B42" s="75"/>
      <c r="C42" s="75"/>
      <c r="D42" s="75"/>
      <c r="E42" s="75"/>
      <c r="F42" s="76"/>
      <c r="G42" s="77"/>
      <c r="H42" s="77"/>
      <c r="I42" s="77"/>
      <c r="J42" s="78"/>
      <c r="K42" s="79"/>
    </row>
    <row r="43" s="49" customFormat="true" ht="27" hidden="false" customHeight="true" outlineLevel="0" collapsed="false">
      <c r="A43" s="58" t="s">
        <v>21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="49" customFormat="true" ht="18" hidden="false" customHeight="false" outlineLevel="0" collapsed="false">
      <c r="A44" s="66" t="s">
        <v>34</v>
      </c>
      <c r="B44" s="80" t="n">
        <v>60</v>
      </c>
      <c r="C44" s="38" t="n">
        <v>0.67</v>
      </c>
      <c r="D44" s="38" t="n">
        <v>0.06</v>
      </c>
      <c r="E44" s="38" t="n">
        <v>2.1</v>
      </c>
      <c r="F44" s="38" t="n">
        <v>12</v>
      </c>
      <c r="G44" s="38" t="n">
        <v>0.01</v>
      </c>
      <c r="H44" s="38" t="n">
        <v>0.1</v>
      </c>
      <c r="I44" s="38" t="n">
        <v>0.1</v>
      </c>
      <c r="J44" s="39" t="n">
        <v>6</v>
      </c>
      <c r="K44" s="81"/>
    </row>
    <row r="45" s="49" customFormat="true" ht="18" hidden="false" customHeight="false" outlineLevel="0" collapsed="false">
      <c r="A45" s="82" t="s">
        <v>48</v>
      </c>
      <c r="B45" s="51" t="n">
        <v>200</v>
      </c>
      <c r="C45" s="62" t="n">
        <v>18.01</v>
      </c>
      <c r="D45" s="62" t="n">
        <v>8.95</v>
      </c>
      <c r="E45" s="62" t="n">
        <v>36.45</v>
      </c>
      <c r="F45" s="62" t="n">
        <v>298.66</v>
      </c>
      <c r="G45" s="62" t="n">
        <v>0.14</v>
      </c>
      <c r="H45" s="62" t="n">
        <v>0.14</v>
      </c>
      <c r="I45" s="62" t="n">
        <v>6.5</v>
      </c>
      <c r="J45" s="63" t="n">
        <v>36.09</v>
      </c>
      <c r="K45" s="83" t="s">
        <v>49</v>
      </c>
    </row>
    <row r="46" s="53" customFormat="true" ht="18" hidden="false" customHeight="false" outlineLevel="0" collapsed="false">
      <c r="A46" s="84" t="s">
        <v>50</v>
      </c>
      <c r="B46" s="85" t="n">
        <v>215</v>
      </c>
      <c r="C46" s="86" t="n">
        <v>0.07</v>
      </c>
      <c r="D46" s="86" t="n">
        <v>0.02</v>
      </c>
      <c r="E46" s="86" t="n">
        <v>15</v>
      </c>
      <c r="F46" s="86" t="n">
        <v>60</v>
      </c>
      <c r="G46" s="86" t="n">
        <v>0</v>
      </c>
      <c r="H46" s="86" t="n">
        <v>0</v>
      </c>
      <c r="I46" s="86" t="n">
        <v>0.03</v>
      </c>
      <c r="J46" s="87" t="n">
        <v>11.1</v>
      </c>
      <c r="K46" s="88" t="s">
        <v>51</v>
      </c>
    </row>
    <row r="47" s="49" customFormat="true" ht="18" hidden="false" customHeight="false" outlineLevel="0" collapsed="false">
      <c r="A47" s="84" t="s">
        <v>30</v>
      </c>
      <c r="B47" s="85" t="n">
        <v>40</v>
      </c>
      <c r="C47" s="44" t="n">
        <v>3</v>
      </c>
      <c r="D47" s="44" t="n">
        <v>1.16</v>
      </c>
      <c r="E47" s="44" t="n">
        <v>20.56</v>
      </c>
      <c r="F47" s="44" t="n">
        <v>104.8</v>
      </c>
      <c r="G47" s="46" t="n">
        <v>0.04</v>
      </c>
      <c r="H47" s="46" t="n">
        <v>0.01</v>
      </c>
      <c r="I47" s="46" t="n">
        <v>0</v>
      </c>
      <c r="J47" s="47" t="n">
        <v>7.6</v>
      </c>
      <c r="K47" s="89" t="s">
        <v>31</v>
      </c>
    </row>
    <row r="48" s="49" customFormat="true" ht="18" hidden="false" customHeight="false" outlineLevel="0" collapsed="false">
      <c r="A48" s="90" t="s">
        <v>32</v>
      </c>
      <c r="B48" s="91" t="n">
        <f aca="false">B44+B45+B46+B47</f>
        <v>515</v>
      </c>
      <c r="C48" s="70" t="n">
        <f aca="false">SUM(C44:C47)</f>
        <v>21.75</v>
      </c>
      <c r="D48" s="70" t="n">
        <f aca="false">SUM(D44:D47)</f>
        <v>10.19</v>
      </c>
      <c r="E48" s="70" t="n">
        <f aca="false">SUM(E44:E47)</f>
        <v>74.11</v>
      </c>
      <c r="F48" s="70" t="n">
        <f aca="false">SUM(F44:F47)</f>
        <v>475.46</v>
      </c>
      <c r="G48" s="70" t="n">
        <f aca="false">SUM(G44:G47)</f>
        <v>0.19</v>
      </c>
      <c r="H48" s="70" t="n">
        <f aca="false">SUM(H44:H47)</f>
        <v>0.25</v>
      </c>
      <c r="I48" s="70" t="n">
        <f aca="false">SUM(I44:I47)</f>
        <v>6.63</v>
      </c>
      <c r="J48" s="70" t="n">
        <f aca="false">SUM(J44:J47)</f>
        <v>60.79</v>
      </c>
      <c r="K48" s="92"/>
    </row>
    <row r="49" s="49" customFormat="true" ht="21" hidden="false" customHeight="true" outlineLevel="0" collapsed="false">
      <c r="A49" s="93" t="s">
        <v>33</v>
      </c>
      <c r="B49" s="93"/>
      <c r="C49" s="93"/>
      <c r="D49" s="94"/>
      <c r="E49" s="93" t="s">
        <v>33</v>
      </c>
      <c r="F49" s="93"/>
      <c r="G49" s="93"/>
      <c r="H49" s="93"/>
      <c r="I49" s="93"/>
      <c r="J49" s="93"/>
      <c r="K49" s="93"/>
    </row>
    <row r="50" s="49" customFormat="true" ht="18" hidden="false" customHeight="false" outlineLevel="0" collapsed="false">
      <c r="A50" s="66" t="s">
        <v>34</v>
      </c>
      <c r="B50" s="80" t="n">
        <v>60</v>
      </c>
      <c r="C50" s="37" t="n">
        <v>0.67</v>
      </c>
      <c r="D50" s="37" t="n">
        <v>0.06</v>
      </c>
      <c r="E50" s="37" t="n">
        <v>2.1</v>
      </c>
      <c r="F50" s="37" t="n">
        <v>12</v>
      </c>
      <c r="G50" s="38" t="n">
        <v>0.01</v>
      </c>
      <c r="H50" s="38" t="n">
        <v>0.1</v>
      </c>
      <c r="I50" s="38" t="n">
        <v>0.1</v>
      </c>
      <c r="J50" s="39" t="n">
        <v>6</v>
      </c>
      <c r="K50" s="81"/>
    </row>
    <row r="51" s="49" customFormat="true" ht="45" hidden="false" customHeight="true" outlineLevel="0" collapsed="false">
      <c r="A51" s="95" t="s">
        <v>52</v>
      </c>
      <c r="B51" s="96" t="n">
        <v>200</v>
      </c>
      <c r="C51" s="62" t="n">
        <v>2.15</v>
      </c>
      <c r="D51" s="62" t="n">
        <v>2.27</v>
      </c>
      <c r="E51" s="62" t="n">
        <v>13.96</v>
      </c>
      <c r="F51" s="62" t="n">
        <v>94.6</v>
      </c>
      <c r="G51" s="62" t="n">
        <v>0.09</v>
      </c>
      <c r="H51" s="62" t="n">
        <v>0.05</v>
      </c>
      <c r="I51" s="62" t="n">
        <v>6.6</v>
      </c>
      <c r="J51" s="63" t="n">
        <v>94.6</v>
      </c>
      <c r="K51" s="97" t="s">
        <v>53</v>
      </c>
    </row>
    <row r="52" s="49" customFormat="true" ht="26.85" hidden="false" customHeight="false" outlineLevel="0" collapsed="false">
      <c r="A52" s="95" t="s">
        <v>54</v>
      </c>
      <c r="B52" s="96" t="n">
        <v>90</v>
      </c>
      <c r="C52" s="62" t="n">
        <v>8.78</v>
      </c>
      <c r="D52" s="62" t="n">
        <v>4.46</v>
      </c>
      <c r="E52" s="62" t="n">
        <v>3.42</v>
      </c>
      <c r="F52" s="62" t="n">
        <v>94.5</v>
      </c>
      <c r="G52" s="62" t="n">
        <v>0.05</v>
      </c>
      <c r="H52" s="62" t="n">
        <v>0.05</v>
      </c>
      <c r="I52" s="62" t="n">
        <v>3.36</v>
      </c>
      <c r="J52" s="63" t="n">
        <v>35.16</v>
      </c>
      <c r="K52" s="97" t="s">
        <v>55</v>
      </c>
    </row>
    <row r="53" s="49" customFormat="true" ht="26.85" hidden="false" customHeight="false" outlineLevel="0" collapsed="false">
      <c r="A53" s="95" t="s">
        <v>56</v>
      </c>
      <c r="B53" s="96" t="n">
        <v>153</v>
      </c>
      <c r="C53" s="62" t="n">
        <v>3.84</v>
      </c>
      <c r="D53" s="62" t="n">
        <v>6.98</v>
      </c>
      <c r="E53" s="62" t="n">
        <v>20.48</v>
      </c>
      <c r="F53" s="62" t="n">
        <v>157.05</v>
      </c>
      <c r="G53" s="62" t="n">
        <v>0.14</v>
      </c>
      <c r="H53" s="62" t="n">
        <v>0.11</v>
      </c>
      <c r="I53" s="62" t="n">
        <v>18.16</v>
      </c>
      <c r="J53" s="63" t="n">
        <v>37.7</v>
      </c>
      <c r="K53" s="98" t="s">
        <v>57</v>
      </c>
    </row>
    <row r="54" s="49" customFormat="true" ht="26.85" hidden="false" customHeight="false" outlineLevel="0" collapsed="false">
      <c r="A54" s="66" t="s">
        <v>58</v>
      </c>
      <c r="B54" s="80" t="n">
        <v>200</v>
      </c>
      <c r="C54" s="38" t="n">
        <v>0.31</v>
      </c>
      <c r="D54" s="38" t="n">
        <v>0</v>
      </c>
      <c r="E54" s="38" t="n">
        <v>39.4</v>
      </c>
      <c r="F54" s="38" t="n">
        <v>160</v>
      </c>
      <c r="G54" s="38" t="n">
        <v>0.01</v>
      </c>
      <c r="H54" s="99" t="n">
        <v>0.02</v>
      </c>
      <c r="I54" s="38" t="n">
        <v>2.4</v>
      </c>
      <c r="J54" s="39" t="n">
        <v>22.46</v>
      </c>
      <c r="K54" s="52" t="s">
        <v>59</v>
      </c>
    </row>
    <row r="55" s="49" customFormat="true" ht="18" hidden="false" customHeight="false" outlineLevel="0" collapsed="false">
      <c r="A55" s="84" t="s">
        <v>30</v>
      </c>
      <c r="B55" s="85" t="n">
        <v>40</v>
      </c>
      <c r="C55" s="44" t="n">
        <v>3</v>
      </c>
      <c r="D55" s="44" t="n">
        <v>1.16</v>
      </c>
      <c r="E55" s="44" t="n">
        <v>20.56</v>
      </c>
      <c r="F55" s="44" t="n">
        <v>104.8</v>
      </c>
      <c r="G55" s="46" t="n">
        <v>0.04</v>
      </c>
      <c r="H55" s="46" t="n">
        <v>0.01</v>
      </c>
      <c r="I55" s="46" t="n">
        <v>0</v>
      </c>
      <c r="J55" s="47" t="n">
        <v>7.6</v>
      </c>
      <c r="K55" s="89" t="s">
        <v>31</v>
      </c>
    </row>
    <row r="56" s="49" customFormat="true" ht="26.85" hidden="false" customHeight="false" outlineLevel="0" collapsed="false">
      <c r="A56" s="66" t="s">
        <v>44</v>
      </c>
      <c r="B56" s="80" t="n">
        <v>20</v>
      </c>
      <c r="C56" s="37" t="n">
        <v>1.12</v>
      </c>
      <c r="D56" s="37" t="n">
        <v>0.22</v>
      </c>
      <c r="E56" s="37" t="n">
        <v>9.88</v>
      </c>
      <c r="F56" s="37" t="n">
        <v>45.98</v>
      </c>
      <c r="G56" s="38" t="n">
        <v>0.02</v>
      </c>
      <c r="H56" s="38" t="n">
        <v>0</v>
      </c>
      <c r="I56" s="38" t="n">
        <v>0</v>
      </c>
      <c r="J56" s="39" t="n">
        <v>4.6</v>
      </c>
      <c r="K56" s="89"/>
    </row>
    <row r="57" s="49" customFormat="true" ht="18" hidden="false" customHeight="false" outlineLevel="0" collapsed="false">
      <c r="A57" s="66" t="s">
        <v>26</v>
      </c>
      <c r="B57" s="80" t="n">
        <v>100</v>
      </c>
      <c r="C57" s="37" t="n">
        <v>0.4</v>
      </c>
      <c r="D57" s="37" t="n">
        <v>0.4</v>
      </c>
      <c r="E57" s="37" t="n">
        <v>9.8</v>
      </c>
      <c r="F57" s="37" t="n">
        <v>47</v>
      </c>
      <c r="G57" s="38" t="n">
        <v>0.03</v>
      </c>
      <c r="H57" s="38" t="n">
        <v>0.02</v>
      </c>
      <c r="I57" s="38" t="n">
        <v>10</v>
      </c>
      <c r="J57" s="39" t="n">
        <v>16</v>
      </c>
      <c r="K57" s="89" t="s">
        <v>27</v>
      </c>
    </row>
    <row r="58" s="53" customFormat="true" ht="18" hidden="false" customHeight="false" outlineLevel="0" collapsed="false">
      <c r="A58" s="90" t="s">
        <v>45</v>
      </c>
      <c r="B58" s="91" t="n">
        <f aca="false">SUM(B50:B57)</f>
        <v>863</v>
      </c>
      <c r="C58" s="70" t="n">
        <f aca="false">C50+C51+C52+C53+C54+C55+C56+C57</f>
        <v>20.27</v>
      </c>
      <c r="D58" s="70" t="n">
        <f aca="false">D50+D51+D52+D53+D54+D55+D56+D57</f>
        <v>15.55</v>
      </c>
      <c r="E58" s="70" t="n">
        <f aca="false">E50+E51+E52+E53+E54+E55+E56+E57</f>
        <v>119.6</v>
      </c>
      <c r="F58" s="70" t="n">
        <f aca="false">F50+F51+F52+F53+F54+F55+F56+F57</f>
        <v>715.93</v>
      </c>
      <c r="G58" s="70" t="n">
        <f aca="false">G50+G51+G52+G53+G54+G55+G56+G57</f>
        <v>0.39</v>
      </c>
      <c r="H58" s="70" t="n">
        <f aca="false">H50+H51+H52+H53+H54+H55+H56+H57</f>
        <v>0.36</v>
      </c>
      <c r="I58" s="70" t="n">
        <f aca="false">I50+I51+I52+I53+I54+I55+I56+I57</f>
        <v>40.62</v>
      </c>
      <c r="J58" s="70" t="n">
        <f aca="false">J50+J51+J52+J53+J54+J55+J56+J57</f>
        <v>224.12</v>
      </c>
      <c r="K58" s="92"/>
    </row>
    <row r="59" s="49" customFormat="true" ht="18" hidden="false" customHeight="false" outlineLevel="0" collapsed="false">
      <c r="A59" s="100" t="s">
        <v>60</v>
      </c>
      <c r="B59" s="91" t="n">
        <f aca="false">B58+B48</f>
        <v>1378</v>
      </c>
      <c r="C59" s="29" t="n">
        <f aca="false">C58+C48</f>
        <v>42.02</v>
      </c>
      <c r="D59" s="29" t="n">
        <f aca="false">D58+D48</f>
        <v>25.74</v>
      </c>
      <c r="E59" s="29" t="n">
        <f aca="false">E58+E48</f>
        <v>193.71</v>
      </c>
      <c r="F59" s="29" t="n">
        <f aca="false">F58+F48</f>
        <v>1191.39</v>
      </c>
      <c r="G59" s="29" t="n">
        <f aca="false">G58+G48</f>
        <v>0.58</v>
      </c>
      <c r="H59" s="29" t="n">
        <f aca="false">H58+H48</f>
        <v>0.61</v>
      </c>
      <c r="I59" s="29" t="n">
        <f aca="false">I58+I48</f>
        <v>47.25</v>
      </c>
      <c r="J59" s="31" t="n">
        <f aca="false">J58+J48</f>
        <v>284.91</v>
      </c>
      <c r="K59" s="101"/>
    </row>
    <row r="60" s="49" customFormat="true" ht="17.25" hidden="false" customHeight="true" outlineLevel="0" collapsed="false">
      <c r="A60" s="27" t="s">
        <v>61</v>
      </c>
      <c r="B60" s="27"/>
      <c r="C60" s="27"/>
      <c r="D60" s="27"/>
      <c r="E60" s="27"/>
      <c r="F60" s="27"/>
      <c r="G60" s="77"/>
      <c r="H60" s="77"/>
      <c r="I60" s="77"/>
      <c r="J60" s="78"/>
      <c r="K60" s="79"/>
    </row>
    <row r="61" s="49" customFormat="true" ht="31.5" hidden="false" customHeight="true" outlineLevel="0" collapsed="false">
      <c r="A61" s="93"/>
      <c r="B61" s="93"/>
      <c r="C61" s="93"/>
      <c r="D61" s="93"/>
      <c r="E61" s="93" t="s">
        <v>21</v>
      </c>
      <c r="F61" s="93"/>
      <c r="G61" s="93"/>
      <c r="H61" s="93"/>
      <c r="I61" s="93"/>
      <c r="J61" s="93"/>
      <c r="K61" s="93"/>
    </row>
    <row r="62" s="49" customFormat="true" ht="18" hidden="false" customHeight="false" outlineLevel="0" collapsed="false">
      <c r="A62" s="82" t="s">
        <v>34</v>
      </c>
      <c r="B62" s="51" t="n">
        <v>60</v>
      </c>
      <c r="C62" s="37" t="n">
        <v>0.67</v>
      </c>
      <c r="D62" s="37" t="n">
        <v>0.06</v>
      </c>
      <c r="E62" s="37" t="n">
        <v>2.1</v>
      </c>
      <c r="F62" s="37" t="n">
        <v>12</v>
      </c>
      <c r="G62" s="38" t="n">
        <v>0.01</v>
      </c>
      <c r="H62" s="38" t="n">
        <v>0.1</v>
      </c>
      <c r="I62" s="38" t="n">
        <v>0.1</v>
      </c>
      <c r="J62" s="39" t="n">
        <v>6</v>
      </c>
      <c r="K62" s="83"/>
    </row>
    <row r="63" s="49" customFormat="true" ht="18" hidden="false" customHeight="false" outlineLevel="0" collapsed="false">
      <c r="A63" s="50" t="s">
        <v>62</v>
      </c>
      <c r="B63" s="51" t="n">
        <v>90</v>
      </c>
      <c r="C63" s="62" t="n">
        <v>8.8</v>
      </c>
      <c r="D63" s="62" t="n">
        <v>11.81</v>
      </c>
      <c r="E63" s="62" t="n">
        <v>9.34</v>
      </c>
      <c r="F63" s="62" t="n">
        <v>180</v>
      </c>
      <c r="G63" s="62" t="n">
        <v>0.1</v>
      </c>
      <c r="H63" s="62" t="n">
        <v>0.01</v>
      </c>
      <c r="I63" s="62" t="n">
        <v>0.01</v>
      </c>
      <c r="J63" s="63" t="n">
        <v>14.82</v>
      </c>
      <c r="K63" s="83" t="s">
        <v>63</v>
      </c>
    </row>
    <row r="64" s="49" customFormat="true" ht="18" hidden="false" customHeight="false" outlineLevel="0" collapsed="false">
      <c r="A64" s="66" t="s">
        <v>64</v>
      </c>
      <c r="B64" s="80" t="n">
        <v>150</v>
      </c>
      <c r="C64" s="38" t="n">
        <v>6.6</v>
      </c>
      <c r="D64" s="38" t="n">
        <v>5.73</v>
      </c>
      <c r="E64" s="38" t="n">
        <v>37.88</v>
      </c>
      <c r="F64" s="38" t="n">
        <v>229.5</v>
      </c>
      <c r="G64" s="38" t="n">
        <v>0</v>
      </c>
      <c r="H64" s="38" t="n">
        <v>0.17</v>
      </c>
      <c r="I64" s="38" t="n">
        <v>0.02</v>
      </c>
      <c r="J64" s="39" t="n">
        <v>16.64</v>
      </c>
      <c r="K64" s="89" t="s">
        <v>41</v>
      </c>
    </row>
    <row r="65" s="53" customFormat="true" ht="18" hidden="false" customHeight="false" outlineLevel="0" collapsed="false">
      <c r="A65" s="84" t="s">
        <v>50</v>
      </c>
      <c r="B65" s="85" t="n">
        <v>215</v>
      </c>
      <c r="C65" s="86" t="n">
        <v>0.07</v>
      </c>
      <c r="D65" s="86" t="n">
        <v>0.02</v>
      </c>
      <c r="E65" s="86" t="n">
        <v>15</v>
      </c>
      <c r="F65" s="86" t="n">
        <v>60</v>
      </c>
      <c r="G65" s="86" t="n">
        <v>0</v>
      </c>
      <c r="H65" s="86" t="n">
        <v>0</v>
      </c>
      <c r="I65" s="86" t="n">
        <v>0.03</v>
      </c>
      <c r="J65" s="87" t="n">
        <v>11.1</v>
      </c>
      <c r="K65" s="88" t="s">
        <v>51</v>
      </c>
    </row>
    <row r="66" s="53" customFormat="true" ht="18" hidden="false" customHeight="false" outlineLevel="0" collapsed="false">
      <c r="A66" s="84" t="s">
        <v>30</v>
      </c>
      <c r="B66" s="85" t="n">
        <v>40</v>
      </c>
      <c r="C66" s="44" t="n">
        <v>3</v>
      </c>
      <c r="D66" s="44" t="n">
        <v>1.16</v>
      </c>
      <c r="E66" s="44" t="n">
        <v>20.56</v>
      </c>
      <c r="F66" s="44" t="n">
        <v>104.8</v>
      </c>
      <c r="G66" s="46" t="n">
        <v>0.04</v>
      </c>
      <c r="H66" s="46" t="n">
        <v>0.01</v>
      </c>
      <c r="I66" s="46" t="n">
        <v>0</v>
      </c>
      <c r="J66" s="47" t="n">
        <v>7.6</v>
      </c>
      <c r="K66" s="89" t="s">
        <v>31</v>
      </c>
    </row>
    <row r="67" s="53" customFormat="true" ht="18" hidden="false" customHeight="false" outlineLevel="0" collapsed="false">
      <c r="A67" s="90" t="s">
        <v>32</v>
      </c>
      <c r="B67" s="91" t="n">
        <f aca="false">SUM(B62:B66)</f>
        <v>555</v>
      </c>
      <c r="C67" s="70" t="n">
        <f aca="false">SUM(C62:C66)</f>
        <v>19.14</v>
      </c>
      <c r="D67" s="70" t="n">
        <f aca="false">SUM(D62:D66)</f>
        <v>18.78</v>
      </c>
      <c r="E67" s="70" t="n">
        <f aca="false">SUM(E62:E66)</f>
        <v>84.88</v>
      </c>
      <c r="F67" s="70" t="n">
        <f aca="false">SUM(F62:F66)</f>
        <v>586.3</v>
      </c>
      <c r="G67" s="70" t="n">
        <f aca="false">SUM(G62:G66)</f>
        <v>0.15</v>
      </c>
      <c r="H67" s="70" t="n">
        <f aca="false">SUM(H62:H66)</f>
        <v>0.29</v>
      </c>
      <c r="I67" s="70" t="n">
        <f aca="false">SUM(I62:I66)</f>
        <v>0.16</v>
      </c>
      <c r="J67" s="102" t="n">
        <f aca="false">SUM(J62:J66)</f>
        <v>56.16</v>
      </c>
      <c r="K67" s="92"/>
    </row>
    <row r="68" s="53" customFormat="true" ht="21.75" hidden="false" customHeight="true" outlineLevel="0" collapsed="false">
      <c r="A68" s="93"/>
      <c r="B68" s="93"/>
      <c r="C68" s="93"/>
      <c r="D68" s="93"/>
      <c r="E68" s="34" t="s">
        <v>33</v>
      </c>
      <c r="F68" s="93"/>
      <c r="G68" s="93"/>
      <c r="H68" s="93"/>
      <c r="I68" s="93"/>
      <c r="J68" s="103"/>
      <c r="K68" s="104"/>
    </row>
    <row r="69" s="53" customFormat="true" ht="18" hidden="false" customHeight="false" outlineLevel="0" collapsed="false">
      <c r="A69" s="82" t="s">
        <v>34</v>
      </c>
      <c r="B69" s="51" t="n">
        <v>60</v>
      </c>
      <c r="C69" s="37" t="n">
        <v>0.67</v>
      </c>
      <c r="D69" s="37" t="n">
        <v>0.06</v>
      </c>
      <c r="E69" s="37" t="n">
        <v>2.1</v>
      </c>
      <c r="F69" s="37" t="n">
        <v>12</v>
      </c>
      <c r="G69" s="38" t="n">
        <v>0.01</v>
      </c>
      <c r="H69" s="38" t="n">
        <v>0.1</v>
      </c>
      <c r="I69" s="38" t="n">
        <v>0.1</v>
      </c>
      <c r="J69" s="39" t="n">
        <v>6</v>
      </c>
      <c r="K69" s="83"/>
    </row>
    <row r="70" s="49" customFormat="true" ht="26.85" hidden="false" customHeight="false" outlineLevel="0" collapsed="false">
      <c r="A70" s="50" t="s">
        <v>65</v>
      </c>
      <c r="B70" s="51" t="n">
        <v>200</v>
      </c>
      <c r="C70" s="62" t="n">
        <f aca="false">21.96*0.2</f>
        <v>4.392</v>
      </c>
      <c r="D70" s="62" t="n">
        <f aca="false">21.08*0.2</f>
        <v>4.216</v>
      </c>
      <c r="E70" s="62" t="n">
        <v>13.23</v>
      </c>
      <c r="F70" s="62" t="n">
        <f aca="false">593*0.2</f>
        <v>118.6</v>
      </c>
      <c r="G70" s="62" t="n">
        <v>0.18</v>
      </c>
      <c r="H70" s="62" t="n">
        <v>0.06</v>
      </c>
      <c r="I70" s="62" t="n">
        <v>4.66</v>
      </c>
      <c r="J70" s="63" t="n">
        <v>34.14</v>
      </c>
      <c r="K70" s="52" t="s">
        <v>66</v>
      </c>
    </row>
    <row r="71" s="49" customFormat="true" ht="18" hidden="false" customHeight="false" outlineLevel="0" collapsed="false">
      <c r="A71" s="105" t="s">
        <v>67</v>
      </c>
      <c r="B71" s="106" t="n">
        <v>90</v>
      </c>
      <c r="C71" s="46" t="n">
        <v>19.19</v>
      </c>
      <c r="D71" s="46" t="n">
        <v>21.13</v>
      </c>
      <c r="E71" s="46" t="n">
        <v>0.41</v>
      </c>
      <c r="F71" s="46" t="n">
        <v>268</v>
      </c>
      <c r="G71" s="46" t="n">
        <v>0.03</v>
      </c>
      <c r="H71" s="46" t="n">
        <v>0.13</v>
      </c>
      <c r="I71" s="46" t="n">
        <v>19.2</v>
      </c>
      <c r="J71" s="47" t="n">
        <v>45.8</v>
      </c>
      <c r="K71" s="107" t="s">
        <v>68</v>
      </c>
    </row>
    <row r="72" s="49" customFormat="true" ht="26.85" hidden="false" customHeight="false" outlineLevel="0" collapsed="false">
      <c r="A72" s="105" t="s">
        <v>69</v>
      </c>
      <c r="B72" s="106" t="n">
        <v>150</v>
      </c>
      <c r="C72" s="38" t="n">
        <v>5.5</v>
      </c>
      <c r="D72" s="38" t="n">
        <f aca="false">30.1*0.15</f>
        <v>4.515</v>
      </c>
      <c r="E72" s="38" t="n">
        <f aca="false">176.3*0.15</f>
        <v>26.445</v>
      </c>
      <c r="F72" s="38" t="n">
        <v>168</v>
      </c>
      <c r="G72" s="38" t="n">
        <v>0.06</v>
      </c>
      <c r="H72" s="38" t="n">
        <v>0.03</v>
      </c>
      <c r="I72" s="38" t="n">
        <v>0</v>
      </c>
      <c r="J72" s="39" t="n">
        <v>4.86</v>
      </c>
      <c r="K72" s="52" t="s">
        <v>70</v>
      </c>
    </row>
    <row r="73" s="53" customFormat="true" ht="18" hidden="false" customHeight="false" outlineLevel="0" collapsed="false">
      <c r="A73" s="66" t="s">
        <v>71</v>
      </c>
      <c r="B73" s="80" t="n">
        <v>200</v>
      </c>
      <c r="C73" s="38" t="n">
        <v>0.6</v>
      </c>
      <c r="D73" s="38" t="n">
        <v>0.09</v>
      </c>
      <c r="E73" s="38" t="n">
        <v>32</v>
      </c>
      <c r="F73" s="38" t="n">
        <v>132.8</v>
      </c>
      <c r="G73" s="38" t="n">
        <f aca="false">0.06*0.2</f>
        <v>0.012</v>
      </c>
      <c r="H73" s="38" t="n">
        <v>0.2</v>
      </c>
      <c r="I73" s="38" t="n">
        <v>0.7</v>
      </c>
      <c r="J73" s="39" t="n">
        <v>32.4</v>
      </c>
      <c r="K73" s="52" t="s">
        <v>72</v>
      </c>
    </row>
    <row r="74" s="53" customFormat="true" ht="18" hidden="false" customHeight="false" outlineLevel="0" collapsed="false">
      <c r="A74" s="84" t="s">
        <v>30</v>
      </c>
      <c r="B74" s="85" t="n">
        <v>40</v>
      </c>
      <c r="C74" s="44" t="n">
        <v>3</v>
      </c>
      <c r="D74" s="44" t="n">
        <v>1.16</v>
      </c>
      <c r="E74" s="44" t="n">
        <v>20.56</v>
      </c>
      <c r="F74" s="44" t="n">
        <v>104.8</v>
      </c>
      <c r="G74" s="46" t="n">
        <v>0.04</v>
      </c>
      <c r="H74" s="46" t="n">
        <v>0.01</v>
      </c>
      <c r="I74" s="46" t="n">
        <v>0</v>
      </c>
      <c r="J74" s="47" t="n">
        <v>7.6</v>
      </c>
      <c r="K74" s="89" t="s">
        <v>31</v>
      </c>
    </row>
    <row r="75" s="53" customFormat="true" ht="26.85" hidden="false" customHeight="false" outlineLevel="0" collapsed="false">
      <c r="A75" s="66" t="s">
        <v>44</v>
      </c>
      <c r="B75" s="80" t="n">
        <v>20</v>
      </c>
      <c r="C75" s="37" t="n">
        <v>1.12</v>
      </c>
      <c r="D75" s="37" t="n">
        <v>0.22</v>
      </c>
      <c r="E75" s="37" t="n">
        <v>9.88</v>
      </c>
      <c r="F75" s="37" t="n">
        <v>45.98</v>
      </c>
      <c r="G75" s="38" t="n">
        <v>0.02</v>
      </c>
      <c r="H75" s="38" t="n">
        <v>0</v>
      </c>
      <c r="I75" s="38" t="n">
        <v>0</v>
      </c>
      <c r="J75" s="39" t="n">
        <v>4.6</v>
      </c>
      <c r="K75" s="89"/>
    </row>
    <row r="76" s="53" customFormat="true" ht="18" hidden="false" customHeight="false" outlineLevel="0" collapsed="false">
      <c r="A76" s="90" t="s">
        <v>45</v>
      </c>
      <c r="B76" s="91" t="n">
        <f aca="false">SUM(B69:B75)</f>
        <v>760</v>
      </c>
      <c r="C76" s="70" t="n">
        <f aca="false">SUM(C69:C75)</f>
        <v>34.472</v>
      </c>
      <c r="D76" s="70" t="n">
        <f aca="false">SUM(D69:D75)</f>
        <v>31.391</v>
      </c>
      <c r="E76" s="70" t="n">
        <f aca="false">SUM(E69:E75)</f>
        <v>104.625</v>
      </c>
      <c r="F76" s="70" t="n">
        <f aca="false">SUM(F69:F75)</f>
        <v>850.18</v>
      </c>
      <c r="G76" s="70" t="n">
        <f aca="false">SUM(G69:G75)</f>
        <v>0.352</v>
      </c>
      <c r="H76" s="70" t="n">
        <f aca="false">SUM(H69:H75)</f>
        <v>0.53</v>
      </c>
      <c r="I76" s="70" t="n">
        <f aca="false">SUM(I69:I75)</f>
        <v>24.66</v>
      </c>
      <c r="J76" s="102" t="n">
        <f aca="false">SUM(J69:J75)</f>
        <v>135.4</v>
      </c>
      <c r="K76" s="92"/>
    </row>
    <row r="77" s="53" customFormat="true" ht="18" hidden="false" customHeight="false" outlineLevel="0" collapsed="false">
      <c r="A77" s="100" t="s">
        <v>73</v>
      </c>
      <c r="B77" s="91" t="n">
        <f aca="false">B76+B67</f>
        <v>1315</v>
      </c>
      <c r="C77" s="29" t="n">
        <f aca="false">C76+C67</f>
        <v>53.612</v>
      </c>
      <c r="D77" s="29" t="n">
        <f aca="false">D76+D67</f>
        <v>50.171</v>
      </c>
      <c r="E77" s="29" t="n">
        <f aca="false">E76+E67</f>
        <v>189.505</v>
      </c>
      <c r="F77" s="29" t="n">
        <f aca="false">F76+F67</f>
        <v>1436.48</v>
      </c>
      <c r="G77" s="29" t="n">
        <f aca="false">G76+G67</f>
        <v>0.502</v>
      </c>
      <c r="H77" s="29" t="n">
        <f aca="false">H76+H67</f>
        <v>0.82</v>
      </c>
      <c r="I77" s="29" t="n">
        <f aca="false">I76+I67</f>
        <v>24.82</v>
      </c>
      <c r="J77" s="31" t="n">
        <f aca="false">J76+J67</f>
        <v>191.56</v>
      </c>
      <c r="K77" s="108"/>
    </row>
    <row r="78" s="53" customFormat="true" ht="16.5" hidden="false" customHeight="true" outlineLevel="0" collapsed="false">
      <c r="A78" s="27" t="s">
        <v>74</v>
      </c>
      <c r="B78" s="27"/>
      <c r="C78" s="27"/>
      <c r="D78" s="27"/>
      <c r="E78" s="27"/>
      <c r="F78" s="27"/>
      <c r="G78" s="109"/>
      <c r="H78" s="109"/>
      <c r="I78" s="109"/>
      <c r="J78" s="110"/>
      <c r="K78" s="104"/>
    </row>
    <row r="79" s="53" customFormat="true" ht="27.75" hidden="false" customHeight="true" outlineLevel="0" collapsed="false">
      <c r="A79" s="93"/>
      <c r="B79" s="93"/>
      <c r="C79" s="93"/>
      <c r="D79" s="93"/>
      <c r="E79" s="93" t="s">
        <v>21</v>
      </c>
      <c r="F79" s="93"/>
      <c r="G79" s="93"/>
      <c r="H79" s="93"/>
      <c r="I79" s="93"/>
      <c r="J79" s="103"/>
      <c r="K79" s="104"/>
    </row>
    <row r="80" s="53" customFormat="true" ht="26.85" hidden="false" customHeight="false" outlineLevel="0" collapsed="false">
      <c r="A80" s="50" t="s">
        <v>75</v>
      </c>
      <c r="B80" s="51" t="n">
        <v>170</v>
      </c>
      <c r="C80" s="62" t="n">
        <v>17.71</v>
      </c>
      <c r="D80" s="62" t="n">
        <v>16.78</v>
      </c>
      <c r="E80" s="62" t="n">
        <v>55.6</v>
      </c>
      <c r="F80" s="62" t="n">
        <v>444.43</v>
      </c>
      <c r="G80" s="62" t="n">
        <v>0.11</v>
      </c>
      <c r="H80" s="62" t="n">
        <v>0.43</v>
      </c>
      <c r="I80" s="62" t="n">
        <v>1.36</v>
      </c>
      <c r="J80" s="63" t="n">
        <v>291.57</v>
      </c>
      <c r="K80" s="83" t="s">
        <v>76</v>
      </c>
    </row>
    <row r="81" s="49" customFormat="true" ht="18.75" hidden="false" customHeight="true" outlineLevel="0" collapsed="false">
      <c r="A81" s="66" t="s">
        <v>26</v>
      </c>
      <c r="B81" s="80" t="n">
        <v>100</v>
      </c>
      <c r="C81" s="37" t="n">
        <v>0.4</v>
      </c>
      <c r="D81" s="37" t="n">
        <v>0.4</v>
      </c>
      <c r="E81" s="37" t="n">
        <v>9.8</v>
      </c>
      <c r="F81" s="37" t="n">
        <v>47</v>
      </c>
      <c r="G81" s="38" t="n">
        <v>0.03</v>
      </c>
      <c r="H81" s="38" t="n">
        <v>0.02</v>
      </c>
      <c r="I81" s="38" t="n">
        <v>10</v>
      </c>
      <c r="J81" s="39" t="n">
        <v>16</v>
      </c>
      <c r="K81" s="89" t="s">
        <v>27</v>
      </c>
    </row>
    <row r="82" s="49" customFormat="true" ht="18" hidden="false" customHeight="false" outlineLevel="0" collapsed="false">
      <c r="A82" s="84" t="s">
        <v>50</v>
      </c>
      <c r="B82" s="85" t="n">
        <v>215</v>
      </c>
      <c r="C82" s="86" t="n">
        <v>0.07</v>
      </c>
      <c r="D82" s="86" t="n">
        <v>0.02</v>
      </c>
      <c r="E82" s="86" t="n">
        <v>15</v>
      </c>
      <c r="F82" s="86" t="n">
        <v>60</v>
      </c>
      <c r="G82" s="86" t="n">
        <v>0</v>
      </c>
      <c r="H82" s="86" t="n">
        <v>0</v>
      </c>
      <c r="I82" s="86" t="n">
        <v>0.03</v>
      </c>
      <c r="J82" s="87" t="n">
        <v>11.1</v>
      </c>
      <c r="K82" s="88" t="s">
        <v>51</v>
      </c>
    </row>
    <row r="83" s="53" customFormat="true" ht="18" hidden="false" customHeight="false" outlineLevel="0" collapsed="false">
      <c r="A83" s="84" t="s">
        <v>30</v>
      </c>
      <c r="B83" s="85" t="n">
        <v>40</v>
      </c>
      <c r="C83" s="44" t="n">
        <v>3</v>
      </c>
      <c r="D83" s="44" t="n">
        <v>1.16</v>
      </c>
      <c r="E83" s="44" t="n">
        <v>20.56</v>
      </c>
      <c r="F83" s="44" t="n">
        <v>104.8</v>
      </c>
      <c r="G83" s="46" t="n">
        <v>0.04</v>
      </c>
      <c r="H83" s="46" t="n">
        <v>0.01</v>
      </c>
      <c r="I83" s="46" t="n">
        <v>0</v>
      </c>
      <c r="J83" s="47" t="n">
        <v>7.6</v>
      </c>
      <c r="K83" s="89" t="s">
        <v>31</v>
      </c>
    </row>
    <row r="84" s="53" customFormat="true" ht="18" hidden="false" customHeight="false" outlineLevel="0" collapsed="false">
      <c r="A84" s="90" t="s">
        <v>32</v>
      </c>
      <c r="B84" s="91" t="n">
        <f aca="false">SUM(B80:B83)</f>
        <v>525</v>
      </c>
      <c r="C84" s="70" t="n">
        <f aca="false">SUM(C80:C83)</f>
        <v>21.18</v>
      </c>
      <c r="D84" s="70" t="n">
        <f aca="false">SUM(D80:D83)</f>
        <v>18.36</v>
      </c>
      <c r="E84" s="70" t="n">
        <f aca="false">SUM(E80:E83)</f>
        <v>100.96</v>
      </c>
      <c r="F84" s="70" t="n">
        <f aca="false">SUM(F80:F83)</f>
        <v>656.23</v>
      </c>
      <c r="G84" s="70" t="n">
        <f aca="false">SUM(G80:G83)</f>
        <v>0.18</v>
      </c>
      <c r="H84" s="70" t="n">
        <f aca="false">SUM(H80:H83)</f>
        <v>0.46</v>
      </c>
      <c r="I84" s="70" t="n">
        <f aca="false">SUM(I80:I83)</f>
        <v>11.39</v>
      </c>
      <c r="J84" s="102" t="n">
        <f aca="false">SUM(J80:J83)</f>
        <v>326.27</v>
      </c>
      <c r="K84" s="92"/>
    </row>
    <row r="85" s="53" customFormat="true" ht="24" hidden="false" customHeight="true" outlineLevel="0" collapsed="false">
      <c r="A85" s="93"/>
      <c r="B85" s="93"/>
      <c r="C85" s="93"/>
      <c r="D85" s="93"/>
      <c r="E85" s="34" t="s">
        <v>33</v>
      </c>
      <c r="F85" s="93"/>
      <c r="G85" s="93"/>
      <c r="H85" s="93"/>
      <c r="I85" s="93"/>
      <c r="J85" s="103"/>
      <c r="K85" s="104"/>
    </row>
    <row r="86" s="53" customFormat="true" ht="18" hidden="false" customHeight="false" outlineLevel="0" collapsed="false">
      <c r="A86" s="50" t="s">
        <v>34</v>
      </c>
      <c r="B86" s="51" t="n">
        <v>60</v>
      </c>
      <c r="C86" s="37" t="n">
        <v>0.67</v>
      </c>
      <c r="D86" s="37" t="n">
        <v>0.06</v>
      </c>
      <c r="E86" s="37" t="n">
        <v>2.1</v>
      </c>
      <c r="F86" s="37" t="n">
        <v>12</v>
      </c>
      <c r="G86" s="38" t="n">
        <v>0.01</v>
      </c>
      <c r="H86" s="38" t="n">
        <v>0.1</v>
      </c>
      <c r="I86" s="38" t="n">
        <v>0.1</v>
      </c>
      <c r="J86" s="39" t="n">
        <v>6</v>
      </c>
      <c r="K86" s="83"/>
    </row>
    <row r="87" s="53" customFormat="true" ht="26.85" hidden="false" customHeight="false" outlineLevel="0" collapsed="false">
      <c r="A87" s="50" t="s">
        <v>77</v>
      </c>
      <c r="B87" s="51" t="n">
        <v>200</v>
      </c>
      <c r="C87" s="62" t="n">
        <v>1.41</v>
      </c>
      <c r="D87" s="62" t="n">
        <v>3.96</v>
      </c>
      <c r="E87" s="62" t="n">
        <v>6.32</v>
      </c>
      <c r="F87" s="62" t="n">
        <v>71.8</v>
      </c>
      <c r="G87" s="62" t="n">
        <v>0.05</v>
      </c>
      <c r="H87" s="62" t="n">
        <v>0.04</v>
      </c>
      <c r="I87" s="62" t="n">
        <v>12.62</v>
      </c>
      <c r="J87" s="63" t="n">
        <v>39.4</v>
      </c>
      <c r="K87" s="111" t="s">
        <v>78</v>
      </c>
    </row>
    <row r="88" s="53" customFormat="true" ht="26.85" hidden="false" customHeight="false" outlineLevel="0" collapsed="false">
      <c r="A88" s="50" t="s">
        <v>79</v>
      </c>
      <c r="B88" s="51" t="n">
        <v>90</v>
      </c>
      <c r="C88" s="38" t="n">
        <v>11.2</v>
      </c>
      <c r="D88" s="38" t="n">
        <v>16.7</v>
      </c>
      <c r="E88" s="38" t="n">
        <v>6.6</v>
      </c>
      <c r="F88" s="38" t="n">
        <v>222.5</v>
      </c>
      <c r="G88" s="38" t="n">
        <v>0.03</v>
      </c>
      <c r="H88" s="38" t="n">
        <v>0.09</v>
      </c>
      <c r="I88" s="38" t="n">
        <v>0.8</v>
      </c>
      <c r="J88" s="39" t="n">
        <v>39.6</v>
      </c>
      <c r="K88" s="52" t="s">
        <v>31</v>
      </c>
    </row>
    <row r="89" s="53" customFormat="true" ht="26.85" hidden="false" customHeight="false" outlineLevel="0" collapsed="false">
      <c r="A89" s="50" t="s">
        <v>80</v>
      </c>
      <c r="B89" s="51" t="n">
        <v>150</v>
      </c>
      <c r="C89" s="112" t="n">
        <f aca="false">19.06*0.15</f>
        <v>2.859</v>
      </c>
      <c r="D89" s="112" t="n">
        <v>4.32</v>
      </c>
      <c r="E89" s="112" t="n">
        <v>23.01</v>
      </c>
      <c r="F89" s="112" t="n">
        <f aca="false">949*0.15</f>
        <v>142.35</v>
      </c>
      <c r="G89" s="112" t="n">
        <v>0.15</v>
      </c>
      <c r="H89" s="112" t="n">
        <v>0.09</v>
      </c>
      <c r="I89" s="112" t="n">
        <v>21</v>
      </c>
      <c r="J89" s="113" t="n">
        <v>14.64</v>
      </c>
      <c r="K89" s="52" t="s">
        <v>81</v>
      </c>
    </row>
    <row r="90" s="53" customFormat="true" ht="26.85" hidden="false" customHeight="false" outlineLevel="0" collapsed="false">
      <c r="A90" s="35" t="s">
        <v>42</v>
      </c>
      <c r="B90" s="80" t="n">
        <v>200</v>
      </c>
      <c r="C90" s="38" t="n">
        <f aca="false">0.8*0.2</f>
        <v>0.16</v>
      </c>
      <c r="D90" s="38" t="n">
        <f aca="false">0.8*0.2</f>
        <v>0.16</v>
      </c>
      <c r="E90" s="38" t="n">
        <v>27.88</v>
      </c>
      <c r="F90" s="38" t="n">
        <f aca="false">573*0.2</f>
        <v>114.6</v>
      </c>
      <c r="G90" s="38" t="n">
        <f aca="false">0.06*0.2</f>
        <v>0.012</v>
      </c>
      <c r="H90" s="38" t="n">
        <f aca="false">0.04*0.2</f>
        <v>0.008</v>
      </c>
      <c r="I90" s="38" t="n">
        <f aca="false">4.5*0.2</f>
        <v>0.9</v>
      </c>
      <c r="J90" s="39" t="n">
        <v>14.18</v>
      </c>
      <c r="K90" s="52" t="s">
        <v>82</v>
      </c>
    </row>
    <row r="91" s="49" customFormat="true" ht="26.85" hidden="false" customHeight="false" outlineLevel="0" collapsed="false">
      <c r="A91" s="66" t="s">
        <v>44</v>
      </c>
      <c r="B91" s="51" t="n">
        <v>20</v>
      </c>
      <c r="C91" s="37" t="n">
        <v>1.12</v>
      </c>
      <c r="D91" s="37" t="n">
        <v>0.22</v>
      </c>
      <c r="E91" s="37" t="n">
        <v>9.88</v>
      </c>
      <c r="F91" s="37" t="n">
        <v>45.98</v>
      </c>
      <c r="G91" s="38" t="n">
        <v>0.02</v>
      </c>
      <c r="H91" s="38" t="n">
        <v>0</v>
      </c>
      <c r="I91" s="38" t="n">
        <v>0</v>
      </c>
      <c r="J91" s="39" t="n">
        <v>4.6</v>
      </c>
      <c r="K91" s="52"/>
    </row>
    <row r="92" s="49" customFormat="true" ht="18" hidden="false" customHeight="false" outlineLevel="0" collapsed="false">
      <c r="A92" s="50" t="s">
        <v>30</v>
      </c>
      <c r="B92" s="51" t="n">
        <v>40</v>
      </c>
      <c r="C92" s="44" t="n">
        <v>3</v>
      </c>
      <c r="D92" s="44" t="n">
        <v>1.16</v>
      </c>
      <c r="E92" s="44" t="n">
        <v>20.56</v>
      </c>
      <c r="F92" s="44" t="n">
        <v>104.8</v>
      </c>
      <c r="G92" s="46" t="n">
        <v>0.04</v>
      </c>
      <c r="H92" s="46" t="n">
        <v>0.01</v>
      </c>
      <c r="I92" s="46" t="n">
        <v>0</v>
      </c>
      <c r="J92" s="47" t="n">
        <v>7.6</v>
      </c>
      <c r="K92" s="52" t="s">
        <v>31</v>
      </c>
    </row>
    <row r="93" s="49" customFormat="true" ht="18" hidden="false" customHeight="false" outlineLevel="0" collapsed="false">
      <c r="A93" s="114" t="s">
        <v>45</v>
      </c>
      <c r="B93" s="91" t="n">
        <f aca="false">SUM(B86:B92)</f>
        <v>760</v>
      </c>
      <c r="C93" s="70" t="n">
        <f aca="false">SUM(C86:C92)</f>
        <v>20.419</v>
      </c>
      <c r="D93" s="70" t="n">
        <f aca="false">SUM(D86:D92)</f>
        <v>26.58</v>
      </c>
      <c r="E93" s="70" t="n">
        <f aca="false">SUM(E86:E92)</f>
        <v>96.35</v>
      </c>
      <c r="F93" s="70" t="n">
        <f aca="false">SUM(F86:F92)</f>
        <v>714.03</v>
      </c>
      <c r="G93" s="70" t="n">
        <f aca="false">SUM(G86:G92)</f>
        <v>0.312</v>
      </c>
      <c r="H93" s="70" t="n">
        <f aca="false">SUM(H86:H92)</f>
        <v>0.338</v>
      </c>
      <c r="I93" s="70" t="n">
        <f aca="false">SUM(I86:I92)</f>
        <v>35.42</v>
      </c>
      <c r="J93" s="102" t="n">
        <f aca="false">SUM(J86:J92)</f>
        <v>126.02</v>
      </c>
      <c r="K93" s="115"/>
    </row>
    <row r="94" s="49" customFormat="true" ht="18" hidden="false" customHeight="false" outlineLevel="0" collapsed="false">
      <c r="A94" s="27" t="s">
        <v>83</v>
      </c>
      <c r="B94" s="91" t="n">
        <f aca="false">B93+B84</f>
        <v>1285</v>
      </c>
      <c r="C94" s="29" t="n">
        <f aca="false">C93+C84</f>
        <v>41.599</v>
      </c>
      <c r="D94" s="29" t="n">
        <f aca="false">D93+D84</f>
        <v>44.94</v>
      </c>
      <c r="E94" s="29" t="n">
        <f aca="false">E93+E84</f>
        <v>197.31</v>
      </c>
      <c r="F94" s="29" t="n">
        <f aca="false">F93+F84</f>
        <v>1370.26</v>
      </c>
      <c r="G94" s="29" t="n">
        <f aca="false">G93+G84</f>
        <v>0.492</v>
      </c>
      <c r="H94" s="29" t="n">
        <f aca="false">H93+H84</f>
        <v>0.798</v>
      </c>
      <c r="I94" s="29" t="n">
        <f aca="false">I93+I84</f>
        <v>46.81</v>
      </c>
      <c r="J94" s="31" t="n">
        <f aca="false">J93+J84</f>
        <v>452.29</v>
      </c>
      <c r="K94" s="108"/>
    </row>
    <row r="95" s="49" customFormat="true" ht="20.25" hidden="false" customHeight="true" outlineLevel="0" collapsed="false">
      <c r="A95" s="27" t="s">
        <v>84</v>
      </c>
      <c r="B95" s="27"/>
      <c r="C95" s="27"/>
      <c r="D95" s="27"/>
      <c r="E95" s="27"/>
      <c r="F95" s="27"/>
      <c r="G95" s="77"/>
      <c r="H95" s="77"/>
      <c r="I95" s="77"/>
      <c r="J95" s="78"/>
      <c r="K95" s="79"/>
    </row>
    <row r="96" s="49" customFormat="true" ht="29.25" hidden="false" customHeight="true" outlineLevel="0" collapsed="false">
      <c r="A96" s="93"/>
      <c r="B96" s="93"/>
      <c r="C96" s="93"/>
      <c r="D96" s="93"/>
      <c r="E96" s="93" t="s">
        <v>21</v>
      </c>
      <c r="F96" s="93"/>
      <c r="G96" s="93"/>
      <c r="H96" s="93"/>
      <c r="I96" s="93"/>
      <c r="J96" s="103"/>
      <c r="K96" s="79"/>
    </row>
    <row r="97" s="49" customFormat="true" ht="18" hidden="false" customHeight="false" outlineLevel="0" collapsed="false">
      <c r="A97" s="50" t="s">
        <v>34</v>
      </c>
      <c r="B97" s="51" t="n">
        <v>60</v>
      </c>
      <c r="C97" s="37" t="n">
        <v>0.67</v>
      </c>
      <c r="D97" s="37" t="n">
        <v>0.06</v>
      </c>
      <c r="E97" s="37" t="n">
        <v>2.1</v>
      </c>
      <c r="F97" s="37" t="n">
        <v>12</v>
      </c>
      <c r="G97" s="38" t="n">
        <v>0.01</v>
      </c>
      <c r="H97" s="38" t="n">
        <v>0.1</v>
      </c>
      <c r="I97" s="38" t="n">
        <v>0.1</v>
      </c>
      <c r="J97" s="39" t="n">
        <v>6</v>
      </c>
      <c r="K97" s="52"/>
    </row>
    <row r="98" s="49" customFormat="true" ht="18" hidden="false" customHeight="false" outlineLevel="0" collapsed="false">
      <c r="A98" s="50" t="s">
        <v>85</v>
      </c>
      <c r="B98" s="51" t="n">
        <v>90</v>
      </c>
      <c r="C98" s="62" t="n">
        <v>9.58</v>
      </c>
      <c r="D98" s="62" t="n">
        <v>25.37</v>
      </c>
      <c r="E98" s="62" t="n">
        <v>2.6</v>
      </c>
      <c r="F98" s="62" t="n">
        <v>278.1</v>
      </c>
      <c r="G98" s="62" t="n">
        <v>0.25</v>
      </c>
      <c r="H98" s="62" t="n">
        <v>0.08</v>
      </c>
      <c r="I98" s="62" t="n">
        <v>0.83</v>
      </c>
      <c r="J98" s="63" t="n">
        <v>18</v>
      </c>
      <c r="K98" s="52" t="s">
        <v>86</v>
      </c>
    </row>
    <row r="99" s="49" customFormat="true" ht="18" hidden="false" customHeight="false" outlineLevel="0" collapsed="false">
      <c r="A99" s="66" t="s">
        <v>87</v>
      </c>
      <c r="B99" s="80" t="n">
        <v>150</v>
      </c>
      <c r="C99" s="38" t="n">
        <f aca="false">42.1*0.15</f>
        <v>6.315</v>
      </c>
      <c r="D99" s="38" t="n">
        <f aca="false">30.03*0.15</f>
        <v>4.5045</v>
      </c>
      <c r="E99" s="38" t="n">
        <v>38.85</v>
      </c>
      <c r="F99" s="38" t="n">
        <v>221</v>
      </c>
      <c r="G99" s="38" t="n">
        <f aca="false">0.82*0.15</f>
        <v>0.123</v>
      </c>
      <c r="H99" s="38" t="n">
        <v>0.05</v>
      </c>
      <c r="I99" s="38" t="n">
        <v>0</v>
      </c>
      <c r="J99" s="39" t="n">
        <v>24.05</v>
      </c>
      <c r="K99" s="89" t="s">
        <v>41</v>
      </c>
    </row>
    <row r="100" s="49" customFormat="true" ht="18" hidden="false" customHeight="false" outlineLevel="0" collapsed="false">
      <c r="A100" s="84" t="s">
        <v>50</v>
      </c>
      <c r="B100" s="85" t="n">
        <v>215</v>
      </c>
      <c r="C100" s="86" t="n">
        <v>0.07</v>
      </c>
      <c r="D100" s="86" t="n">
        <v>0.02</v>
      </c>
      <c r="E100" s="86" t="n">
        <v>15</v>
      </c>
      <c r="F100" s="86" t="n">
        <v>60</v>
      </c>
      <c r="G100" s="86" t="n">
        <v>0</v>
      </c>
      <c r="H100" s="86" t="n">
        <v>0</v>
      </c>
      <c r="I100" s="86" t="n">
        <v>0.03</v>
      </c>
      <c r="J100" s="87" t="n">
        <v>11.1</v>
      </c>
      <c r="K100" s="88" t="s">
        <v>51</v>
      </c>
    </row>
    <row r="101" s="49" customFormat="true" ht="18" hidden="false" customHeight="false" outlineLevel="0" collapsed="false">
      <c r="A101" s="50" t="s">
        <v>30</v>
      </c>
      <c r="B101" s="51" t="n">
        <v>40</v>
      </c>
      <c r="C101" s="44" t="n">
        <v>3</v>
      </c>
      <c r="D101" s="44" t="n">
        <v>1.16</v>
      </c>
      <c r="E101" s="44" t="n">
        <v>20.56</v>
      </c>
      <c r="F101" s="44" t="n">
        <v>104.8</v>
      </c>
      <c r="G101" s="46" t="n">
        <v>0.04</v>
      </c>
      <c r="H101" s="46" t="n">
        <v>0.01</v>
      </c>
      <c r="I101" s="46" t="n">
        <v>0</v>
      </c>
      <c r="J101" s="47" t="n">
        <v>7.6</v>
      </c>
      <c r="K101" s="52" t="s">
        <v>31</v>
      </c>
    </row>
    <row r="102" s="49" customFormat="true" ht="18" hidden="false" customHeight="false" outlineLevel="0" collapsed="false">
      <c r="A102" s="114" t="s">
        <v>32</v>
      </c>
      <c r="B102" s="91" t="n">
        <f aca="false">SUM(B97:B101)</f>
        <v>555</v>
      </c>
      <c r="C102" s="70" t="n">
        <f aca="false">SUM(C97:C101)</f>
        <v>19.635</v>
      </c>
      <c r="D102" s="70" t="n">
        <f aca="false">SUM(D97:D101)</f>
        <v>31.1145</v>
      </c>
      <c r="E102" s="70" t="n">
        <f aca="false">SUM(E97:E101)</f>
        <v>79.11</v>
      </c>
      <c r="F102" s="70" t="n">
        <f aca="false">SUM(F97:F101)</f>
        <v>675.9</v>
      </c>
      <c r="G102" s="70" t="n">
        <f aca="false">SUM(G97:G101)</f>
        <v>0.423</v>
      </c>
      <c r="H102" s="70" t="n">
        <f aca="false">SUM(H97:H101)</f>
        <v>0.24</v>
      </c>
      <c r="I102" s="70" t="n">
        <f aca="false">SUM(I97:I101)</f>
        <v>0.96</v>
      </c>
      <c r="J102" s="102" t="n">
        <f aca="false">SUM(J97:J101)</f>
        <v>66.75</v>
      </c>
      <c r="K102" s="92"/>
    </row>
    <row r="103" s="49" customFormat="true" ht="21" hidden="false" customHeight="true" outlineLevel="0" collapsed="false">
      <c r="A103" s="93"/>
      <c r="B103" s="93"/>
      <c r="C103" s="93"/>
      <c r="D103" s="93"/>
      <c r="E103" s="34" t="s">
        <v>33</v>
      </c>
      <c r="F103" s="93"/>
      <c r="G103" s="93"/>
      <c r="H103" s="93"/>
      <c r="I103" s="93"/>
      <c r="J103" s="103"/>
      <c r="K103" s="93"/>
    </row>
    <row r="104" s="49" customFormat="true" ht="20.25" hidden="false" customHeight="true" outlineLevel="0" collapsed="false">
      <c r="A104" s="50" t="s">
        <v>34</v>
      </c>
      <c r="B104" s="51" t="n">
        <v>60</v>
      </c>
      <c r="C104" s="37" t="n">
        <v>0.67</v>
      </c>
      <c r="D104" s="37" t="n">
        <v>0.06</v>
      </c>
      <c r="E104" s="37" t="n">
        <v>2.1</v>
      </c>
      <c r="F104" s="37" t="n">
        <v>12</v>
      </c>
      <c r="G104" s="38" t="n">
        <v>0.01</v>
      </c>
      <c r="H104" s="38" t="n">
        <v>0.1</v>
      </c>
      <c r="I104" s="38" t="n">
        <v>0.1</v>
      </c>
      <c r="J104" s="39" t="n">
        <v>6</v>
      </c>
      <c r="K104" s="52"/>
    </row>
    <row r="105" s="49" customFormat="true" ht="18" hidden="false" customHeight="false" outlineLevel="0" collapsed="false">
      <c r="A105" s="82" t="s">
        <v>88</v>
      </c>
      <c r="B105" s="51" t="n">
        <v>200</v>
      </c>
      <c r="C105" s="62" t="n">
        <v>1.61</v>
      </c>
      <c r="D105" s="62" t="n">
        <v>4.07</v>
      </c>
      <c r="E105" s="62" t="n">
        <v>9.58</v>
      </c>
      <c r="F105" s="62" t="n">
        <v>85.8</v>
      </c>
      <c r="G105" s="62" t="n">
        <v>0.07</v>
      </c>
      <c r="H105" s="62" t="n">
        <v>0.05</v>
      </c>
      <c r="I105" s="62" t="n">
        <v>6.7</v>
      </c>
      <c r="J105" s="63" t="n">
        <v>23.32</v>
      </c>
      <c r="K105" s="83" t="s">
        <v>89</v>
      </c>
    </row>
    <row r="106" s="49" customFormat="true" ht="18" hidden="false" customHeight="false" outlineLevel="0" collapsed="false">
      <c r="A106" s="82" t="s">
        <v>90</v>
      </c>
      <c r="B106" s="51" t="n">
        <v>90</v>
      </c>
      <c r="C106" s="38" t="n">
        <v>10.6</v>
      </c>
      <c r="D106" s="38" t="n">
        <v>9.11</v>
      </c>
      <c r="E106" s="38" t="n">
        <v>2.64</v>
      </c>
      <c r="F106" s="38" t="n">
        <v>135</v>
      </c>
      <c r="G106" s="38" t="n">
        <v>0.05</v>
      </c>
      <c r="H106" s="38" t="n">
        <v>0.08</v>
      </c>
      <c r="I106" s="38" t="n">
        <v>1.3</v>
      </c>
      <c r="J106" s="39" t="n">
        <v>35.01</v>
      </c>
      <c r="K106" s="83" t="s">
        <v>91</v>
      </c>
    </row>
    <row r="107" s="49" customFormat="true" ht="18" hidden="false" customHeight="false" outlineLevel="0" collapsed="false">
      <c r="A107" s="35" t="s">
        <v>39</v>
      </c>
      <c r="B107" s="36" t="n">
        <v>150</v>
      </c>
      <c r="C107" s="37" t="n">
        <v>8.6</v>
      </c>
      <c r="D107" s="37" t="n">
        <v>6.1</v>
      </c>
      <c r="E107" s="37" t="n">
        <v>38.64</v>
      </c>
      <c r="F107" s="37" t="n">
        <v>243.75</v>
      </c>
      <c r="G107" s="38" t="n">
        <v>0.21</v>
      </c>
      <c r="H107" s="38" t="n">
        <v>0.11</v>
      </c>
      <c r="I107" s="38"/>
      <c r="J107" s="39" t="n">
        <v>14.82</v>
      </c>
      <c r="K107" s="40" t="s">
        <v>41</v>
      </c>
    </row>
    <row r="108" s="49" customFormat="true" ht="26.85" hidden="false" customHeight="false" outlineLevel="0" collapsed="false">
      <c r="A108" s="35" t="s">
        <v>42</v>
      </c>
      <c r="B108" s="80" t="n">
        <v>200</v>
      </c>
      <c r="C108" s="38" t="n">
        <f aca="false">0.8*0.2</f>
        <v>0.16</v>
      </c>
      <c r="D108" s="38" t="n">
        <f aca="false">0.8*0.2</f>
        <v>0.16</v>
      </c>
      <c r="E108" s="38" t="n">
        <v>27.88</v>
      </c>
      <c r="F108" s="38" t="n">
        <f aca="false">573*0.2</f>
        <v>114.6</v>
      </c>
      <c r="G108" s="38" t="n">
        <f aca="false">0.06*0.2</f>
        <v>0.012</v>
      </c>
      <c r="H108" s="38" t="n">
        <f aca="false">0.04*0.2</f>
        <v>0.008</v>
      </c>
      <c r="I108" s="38" t="n">
        <f aca="false">4.5*0.2</f>
        <v>0.9</v>
      </c>
      <c r="J108" s="39" t="n">
        <v>14.18</v>
      </c>
      <c r="K108" s="52" t="s">
        <v>82</v>
      </c>
    </row>
    <row r="109" s="53" customFormat="true" ht="35.25" hidden="false" customHeight="true" outlineLevel="0" collapsed="false">
      <c r="A109" s="66" t="s">
        <v>44</v>
      </c>
      <c r="B109" s="51" t="n">
        <v>20</v>
      </c>
      <c r="C109" s="37" t="n">
        <v>1.12</v>
      </c>
      <c r="D109" s="37" t="n">
        <v>0.22</v>
      </c>
      <c r="E109" s="37" t="n">
        <v>9.88</v>
      </c>
      <c r="F109" s="37" t="n">
        <v>45.98</v>
      </c>
      <c r="G109" s="38" t="n">
        <v>0.02</v>
      </c>
      <c r="H109" s="38" t="n">
        <v>0</v>
      </c>
      <c r="I109" s="38" t="n">
        <v>0</v>
      </c>
      <c r="J109" s="39" t="n">
        <v>4.6</v>
      </c>
      <c r="K109" s="52"/>
    </row>
    <row r="110" s="49" customFormat="true" ht="18" hidden="false" customHeight="false" outlineLevel="0" collapsed="false">
      <c r="A110" s="50" t="s">
        <v>30</v>
      </c>
      <c r="B110" s="51" t="n">
        <v>40</v>
      </c>
      <c r="C110" s="44" t="n">
        <v>3</v>
      </c>
      <c r="D110" s="44" t="n">
        <v>1.16</v>
      </c>
      <c r="E110" s="44" t="n">
        <v>20.56</v>
      </c>
      <c r="F110" s="44" t="n">
        <v>104.8</v>
      </c>
      <c r="G110" s="46" t="n">
        <v>0.04</v>
      </c>
      <c r="H110" s="46" t="n">
        <v>0.01</v>
      </c>
      <c r="I110" s="46" t="n">
        <v>0</v>
      </c>
      <c r="J110" s="47" t="n">
        <v>7.6</v>
      </c>
      <c r="K110" s="52" t="s">
        <v>31</v>
      </c>
    </row>
    <row r="111" s="49" customFormat="true" ht="18" hidden="false" customHeight="false" outlineLevel="0" collapsed="false">
      <c r="A111" s="114" t="s">
        <v>45</v>
      </c>
      <c r="B111" s="91" t="n">
        <f aca="false">SUM(B104:B110)</f>
        <v>760</v>
      </c>
      <c r="C111" s="70" t="n">
        <f aca="false">SUM(C104:C110)</f>
        <v>25.76</v>
      </c>
      <c r="D111" s="70" t="n">
        <f aca="false">SUM(D104:D110)</f>
        <v>20.88</v>
      </c>
      <c r="E111" s="70" t="n">
        <f aca="false">SUM(E104:E110)</f>
        <v>111.28</v>
      </c>
      <c r="F111" s="70" t="n">
        <f aca="false">SUM(F104:F110)</f>
        <v>741.93</v>
      </c>
      <c r="G111" s="70" t="n">
        <f aca="false">SUM(G104:G110)</f>
        <v>0.412</v>
      </c>
      <c r="H111" s="70" t="n">
        <f aca="false">SUM(H104:H110)</f>
        <v>0.358</v>
      </c>
      <c r="I111" s="70" t="n">
        <f aca="false">SUM(I104:I110)</f>
        <v>9</v>
      </c>
      <c r="J111" s="102" t="n">
        <f aca="false">SUM(J104:J110)</f>
        <v>105.53</v>
      </c>
      <c r="K111" s="92"/>
    </row>
    <row r="112" s="49" customFormat="true" ht="23.25" hidden="false" customHeight="true" outlineLevel="0" collapsed="false">
      <c r="A112" s="27" t="s">
        <v>92</v>
      </c>
      <c r="B112" s="91" t="n">
        <f aca="false">B111+B102</f>
        <v>1315</v>
      </c>
      <c r="C112" s="29" t="n">
        <f aca="false">C111+C102</f>
        <v>45.395</v>
      </c>
      <c r="D112" s="29" t="n">
        <f aca="false">D111+D102</f>
        <v>51.9945</v>
      </c>
      <c r="E112" s="29" t="n">
        <f aca="false">E111+E102</f>
        <v>190.39</v>
      </c>
      <c r="F112" s="29" t="n">
        <f aca="false">F111+F102</f>
        <v>1417.83</v>
      </c>
      <c r="G112" s="29" t="n">
        <f aca="false">G111+G102</f>
        <v>0.835</v>
      </c>
      <c r="H112" s="29" t="n">
        <f aca="false">H111+H102</f>
        <v>0.598</v>
      </c>
      <c r="I112" s="29" t="n">
        <f aca="false">I111+I102</f>
        <v>9.96</v>
      </c>
      <c r="J112" s="31" t="n">
        <f aca="false">J111+J102</f>
        <v>172.28</v>
      </c>
      <c r="K112" s="108"/>
    </row>
    <row r="113" s="49" customFormat="true" ht="32.25" hidden="false" customHeight="true" outlineLevel="0" collapsed="false">
      <c r="A113" s="27" t="s">
        <v>93</v>
      </c>
      <c r="B113" s="91" t="n">
        <f aca="false">SUM(B31,B48,B67,B84,B102)/5</f>
        <v>551</v>
      </c>
      <c r="C113" s="29" t="n">
        <f aca="false">SUM(C31,C48,C67,C84,C102)/5</f>
        <v>19.6286</v>
      </c>
      <c r="D113" s="29" t="n">
        <f aca="false">SUM(D31,D48,D67,D84,D102)/5</f>
        <v>18.5437</v>
      </c>
      <c r="E113" s="29" t="n">
        <f aca="false">SUM(E31,E48,E67,E84,E102)/5</f>
        <v>80.9896</v>
      </c>
      <c r="F113" s="29" t="n">
        <f aca="false">SUM(F31,F48,F67,F84,F102)/5</f>
        <v>573.658</v>
      </c>
      <c r="G113" s="29" t="n">
        <f aca="false">SUM(G31,G48,G67,G84,G102)/5</f>
        <v>0.2308</v>
      </c>
      <c r="H113" s="29" t="n">
        <f aca="false">SUM(H31,H48,H67,H84,H102)/5</f>
        <v>0.3286</v>
      </c>
      <c r="I113" s="29" t="n">
        <f aca="false">SUM(I31,I48,I67,I84,I102)/5</f>
        <v>6.3276</v>
      </c>
      <c r="J113" s="31" t="n">
        <f aca="false">SUM(J31,J48,J67,J84,J102)/5</f>
        <v>196.158</v>
      </c>
      <c r="K113" s="79"/>
    </row>
    <row r="114" s="49" customFormat="true" ht="15" hidden="false" customHeight="true" outlineLevel="0" collapsed="false">
      <c r="A114" s="27" t="s">
        <v>94</v>
      </c>
      <c r="B114" s="91" t="n">
        <f aca="false">SUM(B40,B58,B76,B93,B111)/5</f>
        <v>780.6</v>
      </c>
      <c r="C114" s="29" t="n">
        <f aca="false">SUM(C40,C58,C76,C93,C111)/5</f>
        <v>25.2822</v>
      </c>
      <c r="D114" s="29" t="n">
        <f aca="false">SUM(D40,D58,D76,D93,D111)/5</f>
        <v>26.6762</v>
      </c>
      <c r="E114" s="29" t="n">
        <f aca="false">SUM(E40,E58,E76,E93,E111)/5</f>
        <v>110.097</v>
      </c>
      <c r="F114" s="29" t="n">
        <f aca="false">SUM(F40,F58,F76,F93,F111)/5</f>
        <v>792</v>
      </c>
      <c r="G114" s="29" t="n">
        <f aca="false">SUM(G40,G58,G76,G93,G111)/5</f>
        <v>0.4172</v>
      </c>
      <c r="H114" s="29" t="n">
        <f aca="false">SUM(H40,H58,H76,H93,H111)/5</f>
        <v>0.3872</v>
      </c>
      <c r="I114" s="29" t="n">
        <f aca="false">SUM(I40,I58,I76,I93,I111)/5</f>
        <v>24.548</v>
      </c>
      <c r="J114" s="31" t="n">
        <f aca="false">SUM(J40,J58,J76,J93,J111)/5</f>
        <v>137.492</v>
      </c>
      <c r="K114" s="79"/>
    </row>
    <row r="115" s="49" customFormat="true" ht="15" hidden="false" customHeight="true" outlineLevel="0" collapsed="false">
      <c r="A115" s="116" t="s">
        <v>95</v>
      </c>
      <c r="B115" s="116"/>
      <c r="C115" s="116"/>
      <c r="D115" s="116"/>
      <c r="E115" s="116"/>
      <c r="F115" s="116"/>
      <c r="G115" s="77"/>
      <c r="H115" s="77"/>
      <c r="I115" s="77"/>
      <c r="J115" s="78"/>
      <c r="K115" s="79"/>
    </row>
    <row r="116" s="120" customFormat="true" ht="15.75" hidden="true" customHeight="true" outlineLevel="0" collapsed="false">
      <c r="A116" s="117"/>
      <c r="B116" s="117"/>
      <c r="C116" s="117"/>
      <c r="D116" s="117"/>
      <c r="E116" s="117"/>
      <c r="F116" s="117"/>
      <c r="G116" s="117"/>
      <c r="H116" s="117"/>
      <c r="I116" s="117"/>
      <c r="J116" s="118"/>
      <c r="K116" s="119" t="s">
        <v>96</v>
      </c>
    </row>
    <row r="117" s="120" customFormat="true" ht="15" hidden="true" customHeight="true" outlineLevel="0" collapsed="false">
      <c r="A117" s="50" t="s">
        <v>34</v>
      </c>
      <c r="B117" s="51" t="n">
        <v>60</v>
      </c>
      <c r="C117" s="37" t="n">
        <v>0.66</v>
      </c>
      <c r="D117" s="37" t="n">
        <v>0.12</v>
      </c>
      <c r="E117" s="37" t="n">
        <v>2.28</v>
      </c>
      <c r="F117" s="37" t="n">
        <v>14.4</v>
      </c>
      <c r="G117" s="38" t="n">
        <v>0.036</v>
      </c>
      <c r="H117" s="38" t="n">
        <v>0.1</v>
      </c>
      <c r="I117" s="38" t="n">
        <v>5</v>
      </c>
      <c r="J117" s="39" t="n">
        <v>12.2</v>
      </c>
      <c r="K117" s="52"/>
    </row>
    <row r="118" s="120" customFormat="true" ht="21.75" hidden="false" customHeight="true" outlineLevel="0" collapsed="false">
      <c r="A118" s="121" t="s">
        <v>97</v>
      </c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</row>
    <row r="119" s="49" customFormat="true" ht="33.75" hidden="false" customHeight="true" outlineLevel="0" collapsed="false">
      <c r="A119" s="50" t="s">
        <v>98</v>
      </c>
      <c r="B119" s="51" t="n">
        <v>200</v>
      </c>
      <c r="C119" s="38" t="n">
        <v>5.71</v>
      </c>
      <c r="D119" s="38" t="n">
        <v>3.74</v>
      </c>
      <c r="E119" s="38" t="n">
        <v>41.27</v>
      </c>
      <c r="F119" s="38" t="n">
        <v>221.9</v>
      </c>
      <c r="G119" s="38" t="n">
        <v>0.1</v>
      </c>
      <c r="H119" s="38" t="n">
        <v>0.09</v>
      </c>
      <c r="I119" s="38" t="n">
        <v>0.123</v>
      </c>
      <c r="J119" s="39" t="n">
        <v>125.03</v>
      </c>
      <c r="K119" s="52" t="s">
        <v>99</v>
      </c>
    </row>
    <row r="120" s="120" customFormat="true" ht="18" hidden="false" customHeight="false" outlineLevel="0" collapsed="false">
      <c r="A120" s="82" t="s">
        <v>100</v>
      </c>
      <c r="B120" s="51" t="n">
        <v>40</v>
      </c>
      <c r="C120" s="46" t="n">
        <v>5.08</v>
      </c>
      <c r="D120" s="46" t="n">
        <v>4.6</v>
      </c>
      <c r="E120" s="46" t="n">
        <v>0.28</v>
      </c>
      <c r="F120" s="46" t="n">
        <v>63</v>
      </c>
      <c r="G120" s="46" t="n">
        <v>0.03</v>
      </c>
      <c r="H120" s="46" t="n">
        <v>0.03</v>
      </c>
      <c r="I120" s="46" t="n">
        <v>0</v>
      </c>
      <c r="J120" s="47" t="n">
        <v>22</v>
      </c>
      <c r="K120" s="83" t="s">
        <v>101</v>
      </c>
    </row>
    <row r="121" s="49" customFormat="true" ht="18" hidden="false" customHeight="false" outlineLevel="0" collapsed="false">
      <c r="A121" s="66" t="s">
        <v>102</v>
      </c>
      <c r="B121" s="80" t="n">
        <v>10</v>
      </c>
      <c r="C121" s="38" t="n">
        <v>0.08</v>
      </c>
      <c r="D121" s="38" t="n">
        <v>7.25</v>
      </c>
      <c r="E121" s="38" t="n">
        <v>0.13</v>
      </c>
      <c r="F121" s="38" t="n">
        <v>66</v>
      </c>
      <c r="G121" s="38" t="n">
        <v>0</v>
      </c>
      <c r="H121" s="38" t="n">
        <v>0.01</v>
      </c>
      <c r="I121" s="38" t="n">
        <v>0</v>
      </c>
      <c r="J121" s="39" t="n">
        <v>2.4</v>
      </c>
      <c r="K121" s="89" t="s">
        <v>103</v>
      </c>
    </row>
    <row r="122" s="49" customFormat="true" ht="18" hidden="false" customHeight="false" outlineLevel="0" collapsed="false">
      <c r="A122" s="122" t="s">
        <v>104</v>
      </c>
      <c r="B122" s="43" t="n">
        <v>10</v>
      </c>
      <c r="C122" s="46" t="n">
        <v>2.32</v>
      </c>
      <c r="D122" s="46" t="n">
        <v>2.95</v>
      </c>
      <c r="E122" s="46" t="n">
        <v>0</v>
      </c>
      <c r="F122" s="46" t="n">
        <v>36</v>
      </c>
      <c r="G122" s="45" t="n">
        <v>0</v>
      </c>
      <c r="H122" s="45" t="n">
        <v>0.03</v>
      </c>
      <c r="I122" s="45" t="n">
        <v>0.07</v>
      </c>
      <c r="J122" s="47" t="n">
        <v>88</v>
      </c>
      <c r="K122" s="123" t="s">
        <v>25</v>
      </c>
    </row>
    <row r="123" s="49" customFormat="true" ht="18" hidden="false" customHeight="false" outlineLevel="0" collapsed="false">
      <c r="A123" s="54" t="s">
        <v>105</v>
      </c>
      <c r="B123" s="55" t="n">
        <v>222</v>
      </c>
      <c r="C123" s="44" t="n">
        <v>0.13</v>
      </c>
      <c r="D123" s="44" t="n">
        <v>0.02</v>
      </c>
      <c r="E123" s="44" t="n">
        <v>15.2</v>
      </c>
      <c r="F123" s="44" t="n">
        <v>62</v>
      </c>
      <c r="G123" s="46" t="n">
        <v>0</v>
      </c>
      <c r="H123" s="46" t="n">
        <v>0</v>
      </c>
      <c r="I123" s="46" t="n">
        <v>2.83</v>
      </c>
      <c r="J123" s="47" t="n">
        <v>14.2</v>
      </c>
      <c r="K123" s="124" t="s">
        <v>106</v>
      </c>
    </row>
    <row r="124" s="49" customFormat="true" ht="18" hidden="false" customHeight="false" outlineLevel="0" collapsed="false">
      <c r="A124" s="50" t="s">
        <v>30</v>
      </c>
      <c r="B124" s="51" t="n">
        <v>40</v>
      </c>
      <c r="C124" s="44" t="n">
        <v>3</v>
      </c>
      <c r="D124" s="44" t="n">
        <v>1.16</v>
      </c>
      <c r="E124" s="44" t="n">
        <v>20.56</v>
      </c>
      <c r="F124" s="44" t="n">
        <v>104.8</v>
      </c>
      <c r="G124" s="46" t="n">
        <v>0.04</v>
      </c>
      <c r="H124" s="46" t="n">
        <v>0.01</v>
      </c>
      <c r="I124" s="46" t="n">
        <v>0</v>
      </c>
      <c r="J124" s="47" t="n">
        <v>7.6</v>
      </c>
      <c r="K124" s="52" t="s">
        <v>31</v>
      </c>
    </row>
    <row r="125" s="49" customFormat="true" ht="18" hidden="false" customHeight="false" outlineLevel="0" collapsed="false">
      <c r="A125" s="125" t="s">
        <v>32</v>
      </c>
      <c r="B125" s="56" t="n">
        <f aca="false">SUM(B117:B124)</f>
        <v>582</v>
      </c>
      <c r="C125" s="69" t="n">
        <f aca="false">SUM(C119:C124)</f>
        <v>16.32</v>
      </c>
      <c r="D125" s="69" t="n">
        <f aca="false">SUM(D119:D124)</f>
        <v>19.72</v>
      </c>
      <c r="E125" s="69" t="n">
        <f aca="false">SUM(E119:E124)</f>
        <v>77.44</v>
      </c>
      <c r="F125" s="69" t="n">
        <f aca="false">SUM(F119:F124)</f>
        <v>553.7</v>
      </c>
      <c r="G125" s="69" t="n">
        <f aca="false">SUM(G119:G124)</f>
        <v>0.17</v>
      </c>
      <c r="H125" s="69" t="n">
        <f aca="false">SUM(H119:H124)</f>
        <v>0.17</v>
      </c>
      <c r="I125" s="69" t="n">
        <f aca="false">SUM(I119:I124)</f>
        <v>3.023</v>
      </c>
      <c r="J125" s="126" t="n">
        <f aca="false">SUM(J119:J124)</f>
        <v>259.23</v>
      </c>
      <c r="K125" s="71"/>
    </row>
    <row r="126" s="49" customFormat="true" ht="27.75" hidden="false" customHeight="true" outlineLevel="0" collapsed="false">
      <c r="A126" s="117"/>
      <c r="B126" s="117"/>
      <c r="C126" s="117"/>
      <c r="D126" s="117"/>
      <c r="E126" s="58" t="s">
        <v>33</v>
      </c>
      <c r="F126" s="117"/>
      <c r="G126" s="117"/>
      <c r="H126" s="117"/>
      <c r="I126" s="117"/>
      <c r="J126" s="118"/>
      <c r="K126" s="117"/>
    </row>
    <row r="127" s="49" customFormat="true" ht="20.25" hidden="false" customHeight="true" outlineLevel="0" collapsed="false">
      <c r="A127" s="35" t="s">
        <v>34</v>
      </c>
      <c r="B127" s="36" t="n">
        <v>60</v>
      </c>
      <c r="C127" s="37" t="n">
        <v>0.67</v>
      </c>
      <c r="D127" s="37" t="n">
        <v>0.06</v>
      </c>
      <c r="E127" s="37" t="n">
        <v>2.1</v>
      </c>
      <c r="F127" s="37" t="n">
        <v>12</v>
      </c>
      <c r="G127" s="38" t="n">
        <v>0.01</v>
      </c>
      <c r="H127" s="38" t="n">
        <v>0.1</v>
      </c>
      <c r="I127" s="38" t="n">
        <v>0.1</v>
      </c>
      <c r="J127" s="39" t="n">
        <v>6</v>
      </c>
      <c r="K127" s="127"/>
    </row>
    <row r="128" s="49" customFormat="true" ht="18" hidden="false" customHeight="false" outlineLevel="0" collapsed="false">
      <c r="A128" s="59" t="s">
        <v>35</v>
      </c>
      <c r="B128" s="60" t="n">
        <v>200</v>
      </c>
      <c r="C128" s="61" t="n">
        <v>1.44</v>
      </c>
      <c r="D128" s="61" t="n">
        <v>3.94</v>
      </c>
      <c r="E128" s="61" t="n">
        <v>8.75</v>
      </c>
      <c r="F128" s="61" t="n">
        <v>83</v>
      </c>
      <c r="G128" s="62" t="n">
        <v>0.04</v>
      </c>
      <c r="H128" s="62" t="n">
        <v>0.04</v>
      </c>
      <c r="I128" s="62" t="n">
        <v>8.54</v>
      </c>
      <c r="J128" s="63" t="n">
        <v>39.78</v>
      </c>
      <c r="K128" s="64" t="s">
        <v>36</v>
      </c>
    </row>
    <row r="129" s="120" customFormat="true" ht="26.85" hidden="false" customHeight="false" outlineLevel="0" collapsed="false">
      <c r="A129" s="50" t="s">
        <v>107</v>
      </c>
      <c r="B129" s="51" t="n">
        <v>90</v>
      </c>
      <c r="C129" s="38" t="n">
        <v>11.2</v>
      </c>
      <c r="D129" s="38" t="n">
        <v>16.7</v>
      </c>
      <c r="E129" s="38" t="n">
        <v>6.6</v>
      </c>
      <c r="F129" s="38" t="n">
        <v>222.5</v>
      </c>
      <c r="G129" s="38" t="n">
        <v>0.03</v>
      </c>
      <c r="H129" s="38" t="n">
        <v>0.09</v>
      </c>
      <c r="I129" s="38" t="n">
        <v>0.8</v>
      </c>
      <c r="J129" s="39" t="n">
        <v>39.6</v>
      </c>
      <c r="K129" s="111" t="s">
        <v>108</v>
      </c>
    </row>
    <row r="130" s="49" customFormat="true" ht="18" hidden="false" customHeight="false" outlineLevel="0" collapsed="false">
      <c r="A130" s="82" t="s">
        <v>87</v>
      </c>
      <c r="B130" s="51" t="n">
        <v>150</v>
      </c>
      <c r="C130" s="38" t="n">
        <f aca="false">42.1*0.15</f>
        <v>6.315</v>
      </c>
      <c r="D130" s="38" t="n">
        <f aca="false">30.03*0.15</f>
        <v>4.5045</v>
      </c>
      <c r="E130" s="38" t="n">
        <v>38.85</v>
      </c>
      <c r="F130" s="38" t="n">
        <f aca="false">1475*0.15</f>
        <v>221.25</v>
      </c>
      <c r="G130" s="38" t="n">
        <f aca="false">0.82*0.15</f>
        <v>0.123</v>
      </c>
      <c r="H130" s="38" t="n">
        <v>0.05</v>
      </c>
      <c r="I130" s="38" t="n">
        <v>0</v>
      </c>
      <c r="J130" s="39" t="n">
        <v>24.05</v>
      </c>
      <c r="K130" s="83" t="s">
        <v>41</v>
      </c>
    </row>
    <row r="131" s="49" customFormat="true" ht="26.85" hidden="false" customHeight="false" outlineLevel="0" collapsed="false">
      <c r="A131" s="35" t="s">
        <v>42</v>
      </c>
      <c r="B131" s="80" t="n">
        <v>200</v>
      </c>
      <c r="C131" s="38" t="n">
        <f aca="false">0.8*0.2</f>
        <v>0.16</v>
      </c>
      <c r="D131" s="38" t="n">
        <f aca="false">0.8*0.2</f>
        <v>0.16</v>
      </c>
      <c r="E131" s="38" t="n">
        <v>27.88</v>
      </c>
      <c r="F131" s="38" t="n">
        <f aca="false">573*0.2</f>
        <v>114.6</v>
      </c>
      <c r="G131" s="38" t="n">
        <f aca="false">0.06*0.2</f>
        <v>0.012</v>
      </c>
      <c r="H131" s="38" t="n">
        <f aca="false">0.04*0.2</f>
        <v>0.008</v>
      </c>
      <c r="I131" s="38" t="n">
        <f aca="false">4.5*0.2</f>
        <v>0.9</v>
      </c>
      <c r="J131" s="39" t="n">
        <v>14.18</v>
      </c>
      <c r="K131" s="52" t="s">
        <v>82</v>
      </c>
    </row>
    <row r="132" s="49" customFormat="true" ht="26.85" hidden="false" customHeight="false" outlineLevel="0" collapsed="false">
      <c r="A132" s="66" t="s">
        <v>44</v>
      </c>
      <c r="B132" s="51" t="n">
        <v>20</v>
      </c>
      <c r="C132" s="37" t="n">
        <v>1.12</v>
      </c>
      <c r="D132" s="37" t="n">
        <v>0.22</v>
      </c>
      <c r="E132" s="37" t="n">
        <v>9.88</v>
      </c>
      <c r="F132" s="37" t="n">
        <v>45.98</v>
      </c>
      <c r="G132" s="38" t="n">
        <v>0.02</v>
      </c>
      <c r="H132" s="38" t="n">
        <v>0</v>
      </c>
      <c r="I132" s="38" t="n">
        <v>0</v>
      </c>
      <c r="J132" s="39" t="n">
        <v>4.6</v>
      </c>
      <c r="K132" s="52"/>
    </row>
    <row r="133" s="49" customFormat="true" ht="18" hidden="false" customHeight="false" outlineLevel="0" collapsed="false">
      <c r="A133" s="50" t="s">
        <v>30</v>
      </c>
      <c r="B133" s="51" t="n">
        <v>40</v>
      </c>
      <c r="C133" s="44" t="n">
        <v>3</v>
      </c>
      <c r="D133" s="44" t="n">
        <v>1.16</v>
      </c>
      <c r="E133" s="44" t="n">
        <v>20.56</v>
      </c>
      <c r="F133" s="44" t="n">
        <v>104.8</v>
      </c>
      <c r="G133" s="46" t="n">
        <v>0.04</v>
      </c>
      <c r="H133" s="46" t="n">
        <v>0.01</v>
      </c>
      <c r="I133" s="46" t="n">
        <v>0</v>
      </c>
      <c r="J133" s="47" t="n">
        <v>7.6</v>
      </c>
      <c r="K133" s="52" t="s">
        <v>31</v>
      </c>
    </row>
    <row r="134" s="49" customFormat="true" ht="18" hidden="false" customHeight="false" outlineLevel="0" collapsed="false">
      <c r="A134" s="125" t="s">
        <v>45</v>
      </c>
      <c r="B134" s="56" t="n">
        <f aca="false">SUM(B127:B133)</f>
        <v>760</v>
      </c>
      <c r="C134" s="69" t="n">
        <f aca="false">SUM(C127:C133)</f>
        <v>23.905</v>
      </c>
      <c r="D134" s="69" t="n">
        <f aca="false">SUM(D127:D133)</f>
        <v>26.7445</v>
      </c>
      <c r="E134" s="69" t="n">
        <f aca="false">SUM(E127:E133)</f>
        <v>114.62</v>
      </c>
      <c r="F134" s="69" t="n">
        <f aca="false">SUM(F127:F133)</f>
        <v>804.13</v>
      </c>
      <c r="G134" s="69" t="n">
        <f aca="false">SUM(G127:G133)</f>
        <v>0.275</v>
      </c>
      <c r="H134" s="69" t="n">
        <f aca="false">SUM(H127:H133)</f>
        <v>0.298</v>
      </c>
      <c r="I134" s="69" t="n">
        <f aca="false">SUM(I127:I133)</f>
        <v>10.34</v>
      </c>
      <c r="J134" s="126" t="n">
        <f aca="false">SUM(J127:J133)</f>
        <v>135.81</v>
      </c>
      <c r="K134" s="71"/>
    </row>
    <row r="135" s="49" customFormat="true" ht="18" hidden="false" customHeight="false" outlineLevel="0" collapsed="false">
      <c r="A135" s="125" t="s">
        <v>46</v>
      </c>
      <c r="B135" s="56" t="n">
        <f aca="false">B134+B125</f>
        <v>1342</v>
      </c>
      <c r="C135" s="57" t="n">
        <f aca="false">C134+C125</f>
        <v>40.225</v>
      </c>
      <c r="D135" s="57" t="n">
        <f aca="false">D134+D125</f>
        <v>46.4645</v>
      </c>
      <c r="E135" s="57" t="n">
        <f aca="false">E134+E125</f>
        <v>192.06</v>
      </c>
      <c r="F135" s="57" t="n">
        <f aca="false">F134+F125</f>
        <v>1357.83</v>
      </c>
      <c r="G135" s="29" t="n">
        <f aca="false">G134+G125</f>
        <v>0.445</v>
      </c>
      <c r="H135" s="29" t="n">
        <f aca="false">H134+H125</f>
        <v>0.468</v>
      </c>
      <c r="I135" s="29" t="n">
        <f aca="false">I134+I125</f>
        <v>13.363</v>
      </c>
      <c r="J135" s="31" t="n">
        <f aca="false">J134+J125</f>
        <v>395.04</v>
      </c>
      <c r="K135" s="73"/>
    </row>
    <row r="136" s="49" customFormat="true" ht="20.25" hidden="false" customHeight="true" outlineLevel="0" collapsed="false">
      <c r="A136" s="116" t="s">
        <v>109</v>
      </c>
      <c r="B136" s="116"/>
      <c r="C136" s="116"/>
      <c r="D136" s="116"/>
      <c r="E136" s="116"/>
      <c r="F136" s="116"/>
      <c r="G136" s="77"/>
      <c r="H136" s="77"/>
      <c r="I136" s="77"/>
      <c r="J136" s="78"/>
      <c r="K136" s="79"/>
    </row>
    <row r="137" s="49" customFormat="true" ht="32.25" hidden="false" customHeight="true" outlineLevel="0" collapsed="false">
      <c r="A137" s="117"/>
      <c r="B137" s="117"/>
      <c r="C137" s="117"/>
      <c r="D137" s="117"/>
      <c r="E137" s="119" t="s">
        <v>21</v>
      </c>
      <c r="F137" s="117"/>
      <c r="G137" s="117"/>
      <c r="H137" s="117"/>
      <c r="I137" s="117"/>
      <c r="J137" s="118"/>
      <c r="K137" s="117"/>
    </row>
    <row r="138" s="49" customFormat="true" ht="26.85" hidden="false" customHeight="false" outlineLevel="0" collapsed="false">
      <c r="A138" s="50" t="s">
        <v>110</v>
      </c>
      <c r="B138" s="51" t="n">
        <v>170</v>
      </c>
      <c r="C138" s="62" t="n">
        <v>17.71</v>
      </c>
      <c r="D138" s="62" t="n">
        <v>16.78</v>
      </c>
      <c r="E138" s="62" t="n">
        <v>55.6</v>
      </c>
      <c r="F138" s="62" t="n">
        <v>444.43</v>
      </c>
      <c r="G138" s="62" t="n">
        <v>0.11</v>
      </c>
      <c r="H138" s="62" t="n">
        <v>0.43</v>
      </c>
      <c r="I138" s="62" t="n">
        <v>1.36</v>
      </c>
      <c r="J138" s="63" t="n">
        <v>291.57</v>
      </c>
      <c r="K138" s="111" t="s">
        <v>76</v>
      </c>
    </row>
    <row r="139" s="49" customFormat="true" ht="18" hidden="false" customHeight="false" outlineLevel="0" collapsed="false">
      <c r="A139" s="66" t="s">
        <v>26</v>
      </c>
      <c r="B139" s="36" t="n">
        <v>100</v>
      </c>
      <c r="C139" s="37" t="n">
        <v>0.4</v>
      </c>
      <c r="D139" s="37" t="n">
        <v>0.4</v>
      </c>
      <c r="E139" s="37" t="n">
        <v>9.8</v>
      </c>
      <c r="F139" s="37" t="n">
        <v>47</v>
      </c>
      <c r="G139" s="38" t="n">
        <v>0.03</v>
      </c>
      <c r="H139" s="38" t="n">
        <v>0.02</v>
      </c>
      <c r="I139" s="38" t="n">
        <v>10</v>
      </c>
      <c r="J139" s="39" t="n">
        <v>16</v>
      </c>
      <c r="K139" s="40" t="s">
        <v>27</v>
      </c>
    </row>
    <row r="140" s="49" customFormat="true" ht="18" hidden="false" customHeight="false" outlineLevel="0" collapsed="false">
      <c r="A140" s="84" t="s">
        <v>50</v>
      </c>
      <c r="B140" s="85" t="n">
        <v>215</v>
      </c>
      <c r="C140" s="86" t="n">
        <v>0.07</v>
      </c>
      <c r="D140" s="86" t="n">
        <v>0.02</v>
      </c>
      <c r="E140" s="86" t="n">
        <v>15</v>
      </c>
      <c r="F140" s="86" t="n">
        <v>60</v>
      </c>
      <c r="G140" s="86" t="n">
        <v>0</v>
      </c>
      <c r="H140" s="86" t="n">
        <v>0</v>
      </c>
      <c r="I140" s="86" t="n">
        <v>0.03</v>
      </c>
      <c r="J140" s="87" t="n">
        <v>11.1</v>
      </c>
      <c r="K140" s="88" t="s">
        <v>51</v>
      </c>
    </row>
    <row r="141" s="49" customFormat="true" ht="18" hidden="false" customHeight="false" outlineLevel="0" collapsed="false">
      <c r="A141" s="50" t="s">
        <v>30</v>
      </c>
      <c r="B141" s="51" t="n">
        <v>40</v>
      </c>
      <c r="C141" s="44" t="n">
        <v>3</v>
      </c>
      <c r="D141" s="44" t="n">
        <v>1.16</v>
      </c>
      <c r="E141" s="44" t="n">
        <v>20.56</v>
      </c>
      <c r="F141" s="44" t="n">
        <v>104.8</v>
      </c>
      <c r="G141" s="46" t="n">
        <v>0.04</v>
      </c>
      <c r="H141" s="46" t="n">
        <v>0.01</v>
      </c>
      <c r="I141" s="46" t="n">
        <v>0</v>
      </c>
      <c r="J141" s="47" t="n">
        <v>7.6</v>
      </c>
      <c r="K141" s="52" t="s">
        <v>31</v>
      </c>
    </row>
    <row r="142" s="49" customFormat="true" ht="18" hidden="false" customHeight="false" outlineLevel="0" collapsed="false">
      <c r="A142" s="125" t="s">
        <v>32</v>
      </c>
      <c r="B142" s="56" t="n">
        <f aca="false">SUM(B138:B141)</f>
        <v>525</v>
      </c>
      <c r="C142" s="69" t="n">
        <f aca="false">SUM(C138:C141)</f>
        <v>21.18</v>
      </c>
      <c r="D142" s="69" t="n">
        <f aca="false">SUM(D138:D141)</f>
        <v>18.36</v>
      </c>
      <c r="E142" s="69" t="n">
        <f aca="false">SUM(E138:E141)</f>
        <v>100.96</v>
      </c>
      <c r="F142" s="69" t="n">
        <f aca="false">SUM(F138:F141)</f>
        <v>656.23</v>
      </c>
      <c r="G142" s="70" t="n">
        <f aca="false">SUM(G138:G141)</f>
        <v>0.18</v>
      </c>
      <c r="H142" s="70" t="n">
        <f aca="false">SUM(H138:H141)</f>
        <v>0.46</v>
      </c>
      <c r="I142" s="70" t="n">
        <f aca="false">SUM(I138:I141)</f>
        <v>11.39</v>
      </c>
      <c r="J142" s="102" t="n">
        <f aca="false">SUM(J138:J141)</f>
        <v>326.27</v>
      </c>
      <c r="K142" s="128"/>
    </row>
    <row r="143" s="49" customFormat="true" ht="24" hidden="false" customHeight="true" outlineLevel="0" collapsed="false">
      <c r="A143" s="117"/>
      <c r="B143" s="117"/>
      <c r="C143" s="117"/>
      <c r="D143" s="117"/>
      <c r="E143" s="58" t="s">
        <v>33</v>
      </c>
      <c r="F143" s="117"/>
      <c r="G143" s="117"/>
      <c r="H143" s="117"/>
      <c r="I143" s="117"/>
      <c r="J143" s="118"/>
      <c r="K143" s="117"/>
    </row>
    <row r="144" s="49" customFormat="true" ht="20.25" hidden="false" customHeight="true" outlineLevel="0" collapsed="false">
      <c r="A144" s="35" t="s">
        <v>34</v>
      </c>
      <c r="B144" s="36" t="n">
        <v>60</v>
      </c>
      <c r="C144" s="37" t="n">
        <v>0.67</v>
      </c>
      <c r="D144" s="37" t="n">
        <v>0.06</v>
      </c>
      <c r="E144" s="37" t="n">
        <v>2.1</v>
      </c>
      <c r="F144" s="37" t="n">
        <v>12</v>
      </c>
      <c r="G144" s="38" t="n">
        <v>0.01</v>
      </c>
      <c r="H144" s="38" t="n">
        <v>0.1</v>
      </c>
      <c r="I144" s="38" t="n">
        <v>0.1</v>
      </c>
      <c r="J144" s="39" t="n">
        <v>6</v>
      </c>
      <c r="K144" s="40"/>
    </row>
    <row r="145" s="49" customFormat="true" ht="18" hidden="false" customHeight="false" outlineLevel="0" collapsed="false">
      <c r="A145" s="50" t="s">
        <v>111</v>
      </c>
      <c r="B145" s="51" t="n">
        <v>200</v>
      </c>
      <c r="C145" s="61" t="n">
        <f aca="false">5.93*0.2</f>
        <v>1.186</v>
      </c>
      <c r="D145" s="61" t="n">
        <v>3.93</v>
      </c>
      <c r="E145" s="61" t="n">
        <f aca="false">24.36*0.2</f>
        <v>4.872</v>
      </c>
      <c r="F145" s="61" t="n">
        <v>61</v>
      </c>
      <c r="G145" s="62" t="n">
        <v>0.03</v>
      </c>
      <c r="H145" s="62" t="n">
        <v>0.03</v>
      </c>
      <c r="I145" s="62" t="n">
        <v>7.9</v>
      </c>
      <c r="J145" s="63" t="n">
        <v>28.7</v>
      </c>
      <c r="K145" s="52" t="s">
        <v>112</v>
      </c>
    </row>
    <row r="146" s="49" customFormat="true" ht="18" hidden="false" customHeight="false" outlineLevel="0" collapsed="false">
      <c r="A146" s="82" t="s">
        <v>113</v>
      </c>
      <c r="B146" s="51" t="n">
        <v>150</v>
      </c>
      <c r="C146" s="62" t="n">
        <v>13.51</v>
      </c>
      <c r="D146" s="62" t="n">
        <v>6.71</v>
      </c>
      <c r="E146" s="62" t="n">
        <v>27.34</v>
      </c>
      <c r="F146" s="62" t="n">
        <v>224</v>
      </c>
      <c r="G146" s="62" t="n">
        <v>0.11</v>
      </c>
      <c r="H146" s="62" t="n">
        <v>0.11</v>
      </c>
      <c r="I146" s="62" t="n">
        <v>4.9</v>
      </c>
      <c r="J146" s="63" t="n">
        <v>27.07</v>
      </c>
      <c r="K146" s="83" t="s">
        <v>49</v>
      </c>
    </row>
    <row r="147" s="49" customFormat="true" ht="26.85" hidden="false" customHeight="false" outlineLevel="0" collapsed="false">
      <c r="A147" s="35" t="s">
        <v>42</v>
      </c>
      <c r="B147" s="36" t="n">
        <v>200</v>
      </c>
      <c r="C147" s="37" t="n">
        <f aca="false">0.8*0.2</f>
        <v>0.16</v>
      </c>
      <c r="D147" s="37" t="n">
        <f aca="false">0.8*0.2</f>
        <v>0.16</v>
      </c>
      <c r="E147" s="37" t="n">
        <v>27.88</v>
      </c>
      <c r="F147" s="37" t="n">
        <f aca="false">573*0.2</f>
        <v>114.6</v>
      </c>
      <c r="G147" s="38" t="n">
        <f aca="false">0.06*0.2</f>
        <v>0.012</v>
      </c>
      <c r="H147" s="38" t="n">
        <f aca="false">0.04*0.2</f>
        <v>0.008</v>
      </c>
      <c r="I147" s="38" t="n">
        <f aca="false">4.5*0.2</f>
        <v>0.9</v>
      </c>
      <c r="J147" s="39" t="n">
        <v>14.18</v>
      </c>
      <c r="K147" s="52" t="s">
        <v>82</v>
      </c>
    </row>
    <row r="148" s="49" customFormat="true" ht="18" hidden="false" customHeight="false" outlineLevel="0" collapsed="false">
      <c r="A148" s="66" t="s">
        <v>26</v>
      </c>
      <c r="B148" s="80" t="n">
        <v>100</v>
      </c>
      <c r="C148" s="37" t="n">
        <v>0.4</v>
      </c>
      <c r="D148" s="37" t="n">
        <v>0.4</v>
      </c>
      <c r="E148" s="37" t="n">
        <v>9.8</v>
      </c>
      <c r="F148" s="37" t="n">
        <v>47</v>
      </c>
      <c r="G148" s="38" t="n">
        <v>0.03</v>
      </c>
      <c r="H148" s="38" t="n">
        <v>0.02</v>
      </c>
      <c r="I148" s="38" t="n">
        <v>10</v>
      </c>
      <c r="J148" s="39" t="n">
        <v>16</v>
      </c>
      <c r="K148" s="40" t="s">
        <v>27</v>
      </c>
    </row>
    <row r="149" s="49" customFormat="true" ht="26.85" hidden="false" customHeight="false" outlineLevel="0" collapsed="false">
      <c r="A149" s="66" t="s">
        <v>44</v>
      </c>
      <c r="B149" s="51" t="n">
        <v>20</v>
      </c>
      <c r="C149" s="37" t="n">
        <v>1.12</v>
      </c>
      <c r="D149" s="37" t="n">
        <v>0.22</v>
      </c>
      <c r="E149" s="37" t="n">
        <v>9.88</v>
      </c>
      <c r="F149" s="37" t="n">
        <v>45.98</v>
      </c>
      <c r="G149" s="38" t="n">
        <v>0.02</v>
      </c>
      <c r="H149" s="38" t="n">
        <v>0</v>
      </c>
      <c r="I149" s="38" t="n">
        <v>0</v>
      </c>
      <c r="J149" s="39" t="n">
        <v>4.6</v>
      </c>
      <c r="K149" s="52"/>
    </row>
    <row r="150" s="49" customFormat="true" ht="18" hidden="false" customHeight="false" outlineLevel="0" collapsed="false">
      <c r="A150" s="50" t="s">
        <v>30</v>
      </c>
      <c r="B150" s="51" t="n">
        <v>40</v>
      </c>
      <c r="C150" s="44" t="n">
        <v>3</v>
      </c>
      <c r="D150" s="44" t="n">
        <v>1.16</v>
      </c>
      <c r="E150" s="44" t="n">
        <v>20.56</v>
      </c>
      <c r="F150" s="44" t="n">
        <v>104.8</v>
      </c>
      <c r="G150" s="46" t="n">
        <v>0.04</v>
      </c>
      <c r="H150" s="46" t="n">
        <v>0.01</v>
      </c>
      <c r="I150" s="46" t="n">
        <v>0</v>
      </c>
      <c r="J150" s="47" t="n">
        <v>7.6</v>
      </c>
      <c r="K150" s="52" t="s">
        <v>31</v>
      </c>
    </row>
    <row r="151" s="49" customFormat="true" ht="18" hidden="false" customHeight="false" outlineLevel="0" collapsed="false">
      <c r="A151" s="125" t="s">
        <v>45</v>
      </c>
      <c r="B151" s="56" t="n">
        <f aca="false">SUM(B144:B150)</f>
        <v>770</v>
      </c>
      <c r="C151" s="69" t="n">
        <f aca="false">SUM(C144:C150)</f>
        <v>20.046</v>
      </c>
      <c r="D151" s="69" t="n">
        <f aca="false">SUM(D144:D150)</f>
        <v>12.64</v>
      </c>
      <c r="E151" s="69" t="n">
        <f aca="false">SUM(E144:E150)</f>
        <v>102.432</v>
      </c>
      <c r="F151" s="70" t="n">
        <f aca="false">SUM(F144:F150)</f>
        <v>609.38</v>
      </c>
      <c r="G151" s="70" t="n">
        <f aca="false">SUM(G144:G150)</f>
        <v>0.252</v>
      </c>
      <c r="H151" s="70" t="n">
        <f aca="false">SUM(H144:H150)</f>
        <v>0.278</v>
      </c>
      <c r="I151" s="70" t="n">
        <f aca="false">SUM(I144:I150)</f>
        <v>23.8</v>
      </c>
      <c r="J151" s="102" t="n">
        <f aca="false">SUM(J144:J150)</f>
        <v>104.15</v>
      </c>
      <c r="K151" s="129"/>
    </row>
    <row r="152" s="49" customFormat="true" ht="18" hidden="false" customHeight="false" outlineLevel="0" collapsed="false">
      <c r="A152" s="116" t="s">
        <v>60</v>
      </c>
      <c r="B152" s="56" t="n">
        <f aca="false">B151+B142</f>
        <v>1295</v>
      </c>
      <c r="C152" s="57" t="n">
        <f aca="false">C151+C142</f>
        <v>41.226</v>
      </c>
      <c r="D152" s="57" t="n">
        <f aca="false">D151+D142</f>
        <v>31</v>
      </c>
      <c r="E152" s="57" t="n">
        <f aca="false">E151+E142</f>
        <v>203.392</v>
      </c>
      <c r="F152" s="57" t="n">
        <f aca="false">F151+F142</f>
        <v>1265.61</v>
      </c>
      <c r="G152" s="29" t="n">
        <f aca="false">G151+G142</f>
        <v>0.432</v>
      </c>
      <c r="H152" s="29" t="n">
        <f aca="false">H151+H142</f>
        <v>0.738</v>
      </c>
      <c r="I152" s="29" t="n">
        <f aca="false">I151+I142</f>
        <v>35.19</v>
      </c>
      <c r="J152" s="31" t="n">
        <f aca="false">J151+J142</f>
        <v>430.42</v>
      </c>
      <c r="K152" s="129"/>
    </row>
    <row r="153" s="49" customFormat="true" ht="20.25" hidden="false" customHeight="true" outlineLevel="0" collapsed="false">
      <c r="A153" s="116" t="s">
        <v>114</v>
      </c>
      <c r="B153" s="116"/>
      <c r="C153" s="116"/>
      <c r="D153" s="116"/>
      <c r="E153" s="116"/>
      <c r="F153" s="116"/>
      <c r="G153" s="77"/>
      <c r="H153" s="77"/>
      <c r="I153" s="77"/>
      <c r="J153" s="78"/>
      <c r="K153" s="79"/>
    </row>
    <row r="154" s="49" customFormat="true" ht="31.5" hidden="false" customHeight="true" outlineLevel="0" collapsed="false">
      <c r="A154" s="117"/>
      <c r="B154" s="117"/>
      <c r="C154" s="117"/>
      <c r="D154" s="117"/>
      <c r="E154" s="119" t="s">
        <v>21</v>
      </c>
      <c r="F154" s="117"/>
      <c r="G154" s="117"/>
      <c r="H154" s="117"/>
      <c r="I154" s="117"/>
      <c r="J154" s="118"/>
      <c r="K154" s="79"/>
    </row>
    <row r="155" s="49" customFormat="true" ht="18" hidden="false" customHeight="false" outlineLevel="0" collapsed="false">
      <c r="A155" s="66" t="s">
        <v>34</v>
      </c>
      <c r="B155" s="80" t="n">
        <v>60</v>
      </c>
      <c r="C155" s="37" t="n">
        <v>0.67</v>
      </c>
      <c r="D155" s="37" t="n">
        <v>0.06</v>
      </c>
      <c r="E155" s="37" t="n">
        <v>2.1</v>
      </c>
      <c r="F155" s="37" t="n">
        <v>12</v>
      </c>
      <c r="G155" s="38" t="n">
        <v>0.01</v>
      </c>
      <c r="H155" s="38" t="n">
        <v>0.1</v>
      </c>
      <c r="I155" s="38" t="n">
        <v>0.1</v>
      </c>
      <c r="J155" s="39" t="n">
        <v>6</v>
      </c>
      <c r="K155" s="89"/>
    </row>
    <row r="156" s="49" customFormat="true" ht="26.85" hidden="false" customHeight="false" outlineLevel="0" collapsed="false">
      <c r="A156" s="50" t="s">
        <v>115</v>
      </c>
      <c r="B156" s="51" t="n">
        <v>90</v>
      </c>
      <c r="C156" s="62" t="n">
        <v>9.04</v>
      </c>
      <c r="D156" s="62" t="n">
        <v>10.2</v>
      </c>
      <c r="E156" s="62" t="n">
        <v>10.69</v>
      </c>
      <c r="F156" s="62" t="n">
        <v>171</v>
      </c>
      <c r="G156" s="62" t="n">
        <f aca="false">0.05+0.02</f>
        <v>0.07</v>
      </c>
      <c r="H156" s="62" t="n">
        <v>0.07</v>
      </c>
      <c r="I156" s="62" t="n">
        <v>0.59</v>
      </c>
      <c r="J156" s="63" t="n">
        <v>39.8</v>
      </c>
      <c r="K156" s="52" t="s">
        <v>116</v>
      </c>
    </row>
    <row r="157" s="49" customFormat="true" ht="18" hidden="false" customHeight="false" outlineLevel="0" collapsed="false">
      <c r="A157" s="35" t="s">
        <v>117</v>
      </c>
      <c r="B157" s="130" t="s">
        <v>40</v>
      </c>
      <c r="C157" s="37" t="n">
        <v>8.6</v>
      </c>
      <c r="D157" s="37" t="n">
        <v>6.1</v>
      </c>
      <c r="E157" s="37" t="n">
        <v>38.64</v>
      </c>
      <c r="F157" s="37" t="n">
        <v>243.75</v>
      </c>
      <c r="G157" s="38" t="n">
        <v>0.21</v>
      </c>
      <c r="H157" s="38" t="n">
        <v>0.11</v>
      </c>
      <c r="I157" s="38" t="n">
        <v>0</v>
      </c>
      <c r="J157" s="39" t="n">
        <v>14.82</v>
      </c>
      <c r="K157" s="40" t="s">
        <v>41</v>
      </c>
    </row>
    <row r="158" s="49" customFormat="true" ht="18" hidden="false" customHeight="false" outlineLevel="0" collapsed="false">
      <c r="A158" s="84" t="s">
        <v>50</v>
      </c>
      <c r="B158" s="85" t="n">
        <v>215</v>
      </c>
      <c r="C158" s="86" t="n">
        <v>0.07</v>
      </c>
      <c r="D158" s="86" t="n">
        <v>0.02</v>
      </c>
      <c r="E158" s="86" t="n">
        <v>15</v>
      </c>
      <c r="F158" s="86" t="n">
        <v>60</v>
      </c>
      <c r="G158" s="86" t="n">
        <v>0</v>
      </c>
      <c r="H158" s="86" t="n">
        <v>0</v>
      </c>
      <c r="I158" s="86" t="n">
        <v>0.03</v>
      </c>
      <c r="J158" s="87" t="n">
        <v>11.1</v>
      </c>
      <c r="K158" s="88" t="s">
        <v>51</v>
      </c>
    </row>
    <row r="159" s="49" customFormat="true" ht="18" hidden="false" customHeight="false" outlineLevel="0" collapsed="false">
      <c r="A159" s="50" t="s">
        <v>30</v>
      </c>
      <c r="B159" s="51" t="n">
        <v>40</v>
      </c>
      <c r="C159" s="44" t="n">
        <v>3</v>
      </c>
      <c r="D159" s="44" t="n">
        <v>1.16</v>
      </c>
      <c r="E159" s="44" t="n">
        <v>20.56</v>
      </c>
      <c r="F159" s="44" t="n">
        <v>104.8</v>
      </c>
      <c r="G159" s="46" t="n">
        <v>0.04</v>
      </c>
      <c r="H159" s="46" t="n">
        <v>0.01</v>
      </c>
      <c r="I159" s="46" t="n">
        <v>0</v>
      </c>
      <c r="J159" s="47" t="n">
        <v>7.6</v>
      </c>
      <c r="K159" s="52" t="s">
        <v>31</v>
      </c>
    </row>
    <row r="160" s="49" customFormat="true" ht="18" hidden="false" customHeight="false" outlineLevel="0" collapsed="false">
      <c r="A160" s="114" t="s">
        <v>32</v>
      </c>
      <c r="B160" s="91" t="n">
        <f aca="false">B155+B156+B157+B158+B159</f>
        <v>555</v>
      </c>
      <c r="C160" s="70" t="n">
        <f aca="false">SUM(C155:C159)</f>
        <v>21.38</v>
      </c>
      <c r="D160" s="70" t="n">
        <f aca="false">SUM(D155:D159)</f>
        <v>17.54</v>
      </c>
      <c r="E160" s="70" t="n">
        <f aca="false">SUM(E155:E159)</f>
        <v>86.99</v>
      </c>
      <c r="F160" s="70" t="n">
        <f aca="false">SUM(F155:F159)</f>
        <v>591.55</v>
      </c>
      <c r="G160" s="70" t="n">
        <f aca="false">SUM(G155:G159)</f>
        <v>0.33</v>
      </c>
      <c r="H160" s="70" t="n">
        <f aca="false">SUM(H155:H159)</f>
        <v>0.29</v>
      </c>
      <c r="I160" s="70" t="n">
        <f aca="false">SUM(I155:I159)</f>
        <v>0.72</v>
      </c>
      <c r="J160" s="102" t="n">
        <f aca="false">SUM(J155:J159)</f>
        <v>79.32</v>
      </c>
      <c r="K160" s="52"/>
    </row>
    <row r="161" s="49" customFormat="true" ht="24" hidden="false" customHeight="true" outlineLevel="0" collapsed="false">
      <c r="A161" s="93"/>
      <c r="B161" s="93"/>
      <c r="C161" s="93"/>
      <c r="D161" s="93"/>
      <c r="E161" s="34" t="s">
        <v>33</v>
      </c>
      <c r="F161" s="93"/>
      <c r="G161" s="93"/>
      <c r="H161" s="93"/>
      <c r="I161" s="93"/>
      <c r="J161" s="103"/>
      <c r="K161" s="79"/>
    </row>
    <row r="162" s="49" customFormat="true" ht="20.25" hidden="false" customHeight="true" outlineLevel="0" collapsed="false">
      <c r="A162" s="66" t="s">
        <v>34</v>
      </c>
      <c r="B162" s="80" t="n">
        <v>60</v>
      </c>
      <c r="C162" s="37" t="n">
        <v>0.67</v>
      </c>
      <c r="D162" s="37" t="n">
        <v>0.06</v>
      </c>
      <c r="E162" s="37" t="n">
        <v>2.1</v>
      </c>
      <c r="F162" s="37" t="n">
        <v>12</v>
      </c>
      <c r="G162" s="38" t="n">
        <v>0.01</v>
      </c>
      <c r="H162" s="38" t="n">
        <v>0.1</v>
      </c>
      <c r="I162" s="38" t="n">
        <v>0.1</v>
      </c>
      <c r="J162" s="39" t="n">
        <v>6</v>
      </c>
      <c r="K162" s="89"/>
    </row>
    <row r="163" s="49" customFormat="true" ht="26.85" hidden="false" customHeight="false" outlineLevel="0" collapsed="false">
      <c r="A163" s="95" t="s">
        <v>118</v>
      </c>
      <c r="B163" s="96" t="n">
        <v>200</v>
      </c>
      <c r="C163" s="62" t="n">
        <v>2.15</v>
      </c>
      <c r="D163" s="62" t="n">
        <v>2.27</v>
      </c>
      <c r="E163" s="62" t="n">
        <v>13.96</v>
      </c>
      <c r="F163" s="62" t="n">
        <v>94.6</v>
      </c>
      <c r="G163" s="62" t="n">
        <v>0.09</v>
      </c>
      <c r="H163" s="62" t="n">
        <v>0.05</v>
      </c>
      <c r="I163" s="62" t="n">
        <v>6.6</v>
      </c>
      <c r="J163" s="63" t="n">
        <v>94.6</v>
      </c>
      <c r="K163" s="97" t="s">
        <v>53</v>
      </c>
    </row>
    <row r="164" s="49" customFormat="true" ht="18" hidden="false" customHeight="false" outlineLevel="0" collapsed="false">
      <c r="A164" s="50" t="s">
        <v>119</v>
      </c>
      <c r="B164" s="51" t="n">
        <v>90</v>
      </c>
      <c r="C164" s="37" t="n">
        <v>9.52</v>
      </c>
      <c r="D164" s="37" t="n">
        <v>25.35</v>
      </c>
      <c r="E164" s="37" t="n">
        <v>2.3</v>
      </c>
      <c r="F164" s="37" t="n">
        <v>274.5</v>
      </c>
      <c r="G164" s="38" t="n">
        <v>0.25</v>
      </c>
      <c r="H164" s="38" t="n">
        <v>0.08</v>
      </c>
      <c r="I164" s="38" t="n">
        <v>0.16</v>
      </c>
      <c r="J164" s="39" t="n">
        <v>17.18</v>
      </c>
      <c r="K164" s="52" t="s">
        <v>120</v>
      </c>
    </row>
    <row r="165" s="49" customFormat="true" ht="18" hidden="false" customHeight="false" outlineLevel="0" collapsed="false">
      <c r="A165" s="35" t="s">
        <v>121</v>
      </c>
      <c r="B165" s="130" t="s">
        <v>40</v>
      </c>
      <c r="C165" s="37" t="n">
        <v>4.8</v>
      </c>
      <c r="D165" s="37" t="n">
        <v>4.4</v>
      </c>
      <c r="E165" s="37" t="n">
        <v>30.8</v>
      </c>
      <c r="F165" s="37" t="n">
        <v>182.5</v>
      </c>
      <c r="G165" s="38" t="n">
        <v>0.09</v>
      </c>
      <c r="H165" s="38" t="n">
        <v>0.03</v>
      </c>
      <c r="I165" s="38" t="n">
        <v>0</v>
      </c>
      <c r="J165" s="39" t="n">
        <v>39.2</v>
      </c>
      <c r="K165" s="40" t="s">
        <v>41</v>
      </c>
    </row>
    <row r="166" s="49" customFormat="true" ht="26.85" hidden="false" customHeight="false" outlineLevel="0" collapsed="false">
      <c r="A166" s="35" t="s">
        <v>42</v>
      </c>
      <c r="B166" s="80" t="n">
        <v>200</v>
      </c>
      <c r="C166" s="38" t="n">
        <f aca="false">0.8*0.2</f>
        <v>0.16</v>
      </c>
      <c r="D166" s="38" t="n">
        <f aca="false">0.8*0.2</f>
        <v>0.16</v>
      </c>
      <c r="E166" s="38" t="n">
        <v>27.88</v>
      </c>
      <c r="F166" s="38" t="n">
        <f aca="false">573*0.2</f>
        <v>114.6</v>
      </c>
      <c r="G166" s="38" t="n">
        <f aca="false">0.06*0.2</f>
        <v>0.012</v>
      </c>
      <c r="H166" s="38" t="n">
        <f aca="false">0.04*0.2</f>
        <v>0.008</v>
      </c>
      <c r="I166" s="38" t="n">
        <f aca="false">4.5*0.2</f>
        <v>0.9</v>
      </c>
      <c r="J166" s="39" t="n">
        <v>14.18</v>
      </c>
      <c r="K166" s="52" t="s">
        <v>82</v>
      </c>
    </row>
    <row r="167" s="49" customFormat="true" ht="26.85" hidden="false" customHeight="false" outlineLevel="0" collapsed="false">
      <c r="A167" s="66" t="s">
        <v>44</v>
      </c>
      <c r="B167" s="51" t="n">
        <v>20</v>
      </c>
      <c r="C167" s="37" t="n">
        <v>1.12</v>
      </c>
      <c r="D167" s="37" t="n">
        <v>0.22</v>
      </c>
      <c r="E167" s="37" t="n">
        <v>9.88</v>
      </c>
      <c r="F167" s="37" t="n">
        <v>45.98</v>
      </c>
      <c r="G167" s="38" t="n">
        <v>0.02</v>
      </c>
      <c r="H167" s="38" t="n">
        <v>0</v>
      </c>
      <c r="I167" s="38" t="n">
        <v>0</v>
      </c>
      <c r="J167" s="39" t="n">
        <v>4.6</v>
      </c>
      <c r="K167" s="52"/>
    </row>
    <row r="168" s="49" customFormat="true" ht="18" hidden="false" customHeight="false" outlineLevel="0" collapsed="false">
      <c r="A168" s="50" t="s">
        <v>30</v>
      </c>
      <c r="B168" s="51" t="n">
        <v>40</v>
      </c>
      <c r="C168" s="44" t="n">
        <v>3</v>
      </c>
      <c r="D168" s="44" t="n">
        <v>1.16</v>
      </c>
      <c r="E168" s="44" t="n">
        <v>20.56</v>
      </c>
      <c r="F168" s="44" t="n">
        <v>104.8</v>
      </c>
      <c r="G168" s="46" t="n">
        <v>0.04</v>
      </c>
      <c r="H168" s="46" t="n">
        <v>0.01</v>
      </c>
      <c r="I168" s="46" t="n">
        <v>0</v>
      </c>
      <c r="J168" s="47" t="n">
        <v>7.6</v>
      </c>
      <c r="K168" s="52" t="s">
        <v>31</v>
      </c>
    </row>
    <row r="169" s="49" customFormat="true" ht="18" hidden="false" customHeight="false" outlineLevel="0" collapsed="false">
      <c r="A169" s="34" t="s">
        <v>45</v>
      </c>
      <c r="B169" s="91" t="n">
        <f aca="false">SUM(B162:B168)</f>
        <v>610</v>
      </c>
      <c r="C169" s="70" t="n">
        <f aca="false">SUM(C162:C168)</f>
        <v>21.42</v>
      </c>
      <c r="D169" s="70" t="n">
        <f aca="false">SUM(D162:D168)</f>
        <v>33.62</v>
      </c>
      <c r="E169" s="70" t="n">
        <f aca="false">SUM(E162:E168)</f>
        <v>107.48</v>
      </c>
      <c r="F169" s="70" t="n">
        <f aca="false">SUM(F162:F168)</f>
        <v>828.98</v>
      </c>
      <c r="G169" s="70" t="n">
        <f aca="false">SUM(G162:G168)</f>
        <v>0.512</v>
      </c>
      <c r="H169" s="70" t="n">
        <f aca="false">SUM(H162:H168)</f>
        <v>0.278</v>
      </c>
      <c r="I169" s="70" t="n">
        <f aca="false">SUM(I162:I168)</f>
        <v>7.76</v>
      </c>
      <c r="J169" s="102" t="n">
        <f aca="false">SUM(J162:J168)</f>
        <v>183.36</v>
      </c>
      <c r="K169" s="131"/>
    </row>
    <row r="170" s="49" customFormat="true" ht="18" hidden="false" customHeight="false" outlineLevel="0" collapsed="false">
      <c r="A170" s="27" t="s">
        <v>73</v>
      </c>
      <c r="B170" s="91" t="n">
        <f aca="false">B205+B160</f>
        <v>1315</v>
      </c>
      <c r="C170" s="29" t="n">
        <f aca="false">C160+C169</f>
        <v>42.8</v>
      </c>
      <c r="D170" s="29" t="n">
        <f aca="false">D160+D169</f>
        <v>51.16</v>
      </c>
      <c r="E170" s="29" t="n">
        <f aca="false">E160+E169</f>
        <v>194.47</v>
      </c>
      <c r="F170" s="29" t="n">
        <f aca="false">F160+F169</f>
        <v>1420.53</v>
      </c>
      <c r="G170" s="29" t="n">
        <f aca="false">G160+G169</f>
        <v>0.842</v>
      </c>
      <c r="H170" s="29" t="n">
        <f aca="false">H160+H169</f>
        <v>0.568</v>
      </c>
      <c r="I170" s="29" t="n">
        <f aca="false">I160+I169</f>
        <v>8.48</v>
      </c>
      <c r="J170" s="31" t="n">
        <f aca="false">J160+J169</f>
        <v>262.68</v>
      </c>
      <c r="K170" s="132"/>
    </row>
    <row r="171" s="49" customFormat="true" ht="20.25" hidden="false" customHeight="true" outlineLevel="0" collapsed="false">
      <c r="A171" s="27" t="s">
        <v>122</v>
      </c>
      <c r="B171" s="27"/>
      <c r="C171" s="27"/>
      <c r="D171" s="27"/>
      <c r="E171" s="27"/>
      <c r="F171" s="27"/>
      <c r="G171" s="77"/>
      <c r="H171" s="77"/>
      <c r="I171" s="77"/>
      <c r="J171" s="78"/>
      <c r="K171" s="79"/>
    </row>
    <row r="172" s="134" customFormat="true" ht="24" hidden="false" customHeight="true" outlineLevel="0" collapsed="false">
      <c r="A172" s="93"/>
      <c r="B172" s="93"/>
      <c r="C172" s="93"/>
      <c r="D172" s="93"/>
      <c r="E172" s="93" t="s">
        <v>21</v>
      </c>
      <c r="F172" s="93"/>
      <c r="G172" s="93"/>
      <c r="H172" s="93"/>
      <c r="I172" s="93"/>
      <c r="J172" s="103"/>
      <c r="K172" s="133"/>
    </row>
    <row r="173" s="49" customFormat="true" ht="18" hidden="false" customHeight="false" outlineLevel="0" collapsed="false">
      <c r="A173" s="66" t="s">
        <v>34</v>
      </c>
      <c r="B173" s="80" t="n">
        <v>60</v>
      </c>
      <c r="C173" s="37" t="n">
        <v>0.67</v>
      </c>
      <c r="D173" s="37" t="n">
        <v>0.06</v>
      </c>
      <c r="E173" s="37" t="n">
        <v>2.1</v>
      </c>
      <c r="F173" s="37" t="n">
        <v>12</v>
      </c>
      <c r="G173" s="38" t="n">
        <v>0.01</v>
      </c>
      <c r="H173" s="38" t="n">
        <v>0.1</v>
      </c>
      <c r="I173" s="38" t="n">
        <v>0.1</v>
      </c>
      <c r="J173" s="39" t="n">
        <v>6</v>
      </c>
      <c r="K173" s="89"/>
    </row>
    <row r="174" s="53" customFormat="true" ht="26.85" hidden="false" customHeight="false" outlineLevel="0" collapsed="false">
      <c r="A174" s="50" t="s">
        <v>123</v>
      </c>
      <c r="B174" s="51" t="n">
        <v>90</v>
      </c>
      <c r="C174" s="38" t="n">
        <v>6.41</v>
      </c>
      <c r="D174" s="38" t="n">
        <v>7.16</v>
      </c>
      <c r="E174" s="38" t="n">
        <v>8.39</v>
      </c>
      <c r="F174" s="38" t="n">
        <v>123.55</v>
      </c>
      <c r="G174" s="38" t="n">
        <v>0.16</v>
      </c>
      <c r="H174" s="38" t="n">
        <v>0.06</v>
      </c>
      <c r="I174" s="38" t="n">
        <v>0.59</v>
      </c>
      <c r="J174" s="39" t="n">
        <v>22.87</v>
      </c>
      <c r="K174" s="52" t="s">
        <v>124</v>
      </c>
    </row>
    <row r="175" s="49" customFormat="true" ht="26.85" hidden="false" customHeight="false" outlineLevel="0" collapsed="false">
      <c r="A175" s="50" t="s">
        <v>69</v>
      </c>
      <c r="B175" s="51" t="n">
        <v>150</v>
      </c>
      <c r="C175" s="38" t="n">
        <f aca="false">36.78*0.15</f>
        <v>5.517</v>
      </c>
      <c r="D175" s="38" t="n">
        <f aca="false">30.1*0.15</f>
        <v>4.515</v>
      </c>
      <c r="E175" s="38" t="n">
        <f aca="false">176.3*0.15</f>
        <v>26.445</v>
      </c>
      <c r="F175" s="38" t="n">
        <f aca="false">1123*0.15</f>
        <v>168.45</v>
      </c>
      <c r="G175" s="38" t="n">
        <v>0.06</v>
      </c>
      <c r="H175" s="38" t="n">
        <v>0.03</v>
      </c>
      <c r="I175" s="38" t="n">
        <v>0</v>
      </c>
      <c r="J175" s="39" t="n">
        <v>4.86</v>
      </c>
      <c r="K175" s="52" t="s">
        <v>70</v>
      </c>
    </row>
    <row r="176" s="49" customFormat="true" ht="18" hidden="false" customHeight="false" outlineLevel="0" collapsed="false">
      <c r="A176" s="84" t="s">
        <v>50</v>
      </c>
      <c r="B176" s="85" t="n">
        <v>215</v>
      </c>
      <c r="C176" s="86" t="n">
        <v>0.07</v>
      </c>
      <c r="D176" s="86" t="n">
        <v>0.02</v>
      </c>
      <c r="E176" s="86" t="n">
        <v>15</v>
      </c>
      <c r="F176" s="86" t="n">
        <v>60</v>
      </c>
      <c r="G176" s="86" t="n">
        <v>0</v>
      </c>
      <c r="H176" s="86" t="n">
        <v>0</v>
      </c>
      <c r="I176" s="86" t="n">
        <v>0.03</v>
      </c>
      <c r="J176" s="87" t="n">
        <v>11.1</v>
      </c>
      <c r="K176" s="88" t="s">
        <v>51</v>
      </c>
    </row>
    <row r="177" s="49" customFormat="true" ht="18" hidden="false" customHeight="false" outlineLevel="0" collapsed="false">
      <c r="A177" s="50" t="s">
        <v>30</v>
      </c>
      <c r="B177" s="51" t="n">
        <v>40</v>
      </c>
      <c r="C177" s="44" t="n">
        <v>3</v>
      </c>
      <c r="D177" s="44" t="n">
        <v>1.16</v>
      </c>
      <c r="E177" s="44" t="n">
        <v>20.56</v>
      </c>
      <c r="F177" s="44" t="n">
        <v>104.8</v>
      </c>
      <c r="G177" s="46" t="n">
        <v>0.04</v>
      </c>
      <c r="H177" s="46" t="n">
        <v>0.01</v>
      </c>
      <c r="I177" s="46" t="n">
        <v>0</v>
      </c>
      <c r="J177" s="47" t="n">
        <v>7.6</v>
      </c>
      <c r="K177" s="52" t="s">
        <v>31</v>
      </c>
    </row>
    <row r="178" s="49" customFormat="true" ht="23.25" hidden="false" customHeight="true" outlineLevel="0" collapsed="false">
      <c r="A178" s="114" t="s">
        <v>32</v>
      </c>
      <c r="B178" s="91" t="n">
        <f aca="false">SUM(B173:B177)</f>
        <v>555</v>
      </c>
      <c r="C178" s="70" t="n">
        <f aca="false">SUM(C173:C177)</f>
        <v>15.667</v>
      </c>
      <c r="D178" s="70" t="n">
        <f aca="false">SUM(D173:D177)</f>
        <v>12.915</v>
      </c>
      <c r="E178" s="70" t="n">
        <f aca="false">SUM(E173:E177)</f>
        <v>72.495</v>
      </c>
      <c r="F178" s="70" t="n">
        <f aca="false">SUM(F173:F177)</f>
        <v>468.8</v>
      </c>
      <c r="G178" s="70" t="n">
        <f aca="false">SUM(G173:G177)</f>
        <v>0.27</v>
      </c>
      <c r="H178" s="70" t="n">
        <f aca="false">SUM(H173:H177)</f>
        <v>0.2</v>
      </c>
      <c r="I178" s="70" t="n">
        <f aca="false">SUM(I173:I177)</f>
        <v>0.72</v>
      </c>
      <c r="J178" s="102" t="n">
        <f aca="false">SUM(J173:J177)</f>
        <v>52.43</v>
      </c>
      <c r="K178" s="52"/>
    </row>
    <row r="179" s="49" customFormat="true" ht="27" hidden="false" customHeight="true" outlineLevel="0" collapsed="false">
      <c r="A179" s="93"/>
      <c r="B179" s="93"/>
      <c r="C179" s="93"/>
      <c r="D179" s="93"/>
      <c r="E179" s="34" t="s">
        <v>33</v>
      </c>
      <c r="F179" s="93"/>
      <c r="G179" s="93"/>
      <c r="H179" s="93"/>
      <c r="I179" s="93"/>
      <c r="J179" s="103"/>
      <c r="K179" s="79"/>
    </row>
    <row r="180" s="49" customFormat="true" ht="20.25" hidden="false" customHeight="true" outlineLevel="0" collapsed="false">
      <c r="A180" s="66" t="s">
        <v>34</v>
      </c>
      <c r="B180" s="80" t="n">
        <v>60</v>
      </c>
      <c r="C180" s="37" t="n">
        <v>0.67</v>
      </c>
      <c r="D180" s="37" t="n">
        <v>0.06</v>
      </c>
      <c r="E180" s="37" t="n">
        <v>2.1</v>
      </c>
      <c r="F180" s="37" t="n">
        <v>12</v>
      </c>
      <c r="G180" s="38" t="n">
        <v>0.01</v>
      </c>
      <c r="H180" s="38" t="n">
        <v>0.1</v>
      </c>
      <c r="I180" s="38" t="n">
        <v>0.1</v>
      </c>
      <c r="J180" s="39" t="n">
        <v>6</v>
      </c>
      <c r="K180" s="89"/>
    </row>
    <row r="181" s="49" customFormat="true" ht="18" hidden="false" customHeight="false" outlineLevel="0" collapsed="false">
      <c r="A181" s="50" t="s">
        <v>125</v>
      </c>
      <c r="B181" s="51" t="n">
        <v>200</v>
      </c>
      <c r="C181" s="38" t="n">
        <v>1.578</v>
      </c>
      <c r="D181" s="38" t="n">
        <v>2.17</v>
      </c>
      <c r="E181" s="38" t="n">
        <v>9.69</v>
      </c>
      <c r="F181" s="38" t="n">
        <v>68.6</v>
      </c>
      <c r="G181" s="38" t="n">
        <v>0.07</v>
      </c>
      <c r="H181" s="38" t="n">
        <v>0.04</v>
      </c>
      <c r="I181" s="38" t="n">
        <v>6.6</v>
      </c>
      <c r="J181" s="39" t="n">
        <v>21.36</v>
      </c>
      <c r="K181" s="52" t="s">
        <v>126</v>
      </c>
    </row>
    <row r="182" s="49" customFormat="true" ht="18" hidden="false" customHeight="false" outlineLevel="0" collapsed="false">
      <c r="A182" s="50" t="s">
        <v>127</v>
      </c>
      <c r="B182" s="51" t="n">
        <v>200</v>
      </c>
      <c r="C182" s="62" t="n">
        <v>14.06</v>
      </c>
      <c r="D182" s="62" t="n">
        <v>33.71</v>
      </c>
      <c r="E182" s="62" t="n">
        <v>18.95</v>
      </c>
      <c r="F182" s="62" t="n">
        <v>437.71</v>
      </c>
      <c r="G182" s="62" t="n">
        <v>0.43</v>
      </c>
      <c r="H182" s="62" t="n">
        <v>0.17</v>
      </c>
      <c r="I182" s="62" t="n">
        <v>7.72</v>
      </c>
      <c r="J182" s="63" t="n">
        <v>32.79</v>
      </c>
      <c r="K182" s="52" t="s">
        <v>128</v>
      </c>
    </row>
    <row r="183" s="49" customFormat="true" ht="26.85" hidden="false" customHeight="false" outlineLevel="0" collapsed="false">
      <c r="A183" s="35" t="s">
        <v>42</v>
      </c>
      <c r="B183" s="80" t="n">
        <v>200</v>
      </c>
      <c r="C183" s="38" t="n">
        <f aca="false">0.8*0.2</f>
        <v>0.16</v>
      </c>
      <c r="D183" s="38" t="n">
        <f aca="false">0.8*0.2</f>
        <v>0.16</v>
      </c>
      <c r="E183" s="38" t="n">
        <v>27.88</v>
      </c>
      <c r="F183" s="38" t="n">
        <f aca="false">573*0.2</f>
        <v>114.6</v>
      </c>
      <c r="G183" s="38" t="n">
        <f aca="false">0.06*0.2</f>
        <v>0.012</v>
      </c>
      <c r="H183" s="38" t="n">
        <f aca="false">0.04*0.2</f>
        <v>0.008</v>
      </c>
      <c r="I183" s="38" t="n">
        <f aca="false">4.5*0.2</f>
        <v>0.9</v>
      </c>
      <c r="J183" s="39" t="n">
        <v>14.18</v>
      </c>
      <c r="K183" s="52" t="s">
        <v>82</v>
      </c>
    </row>
    <row r="184" s="49" customFormat="true" ht="18" hidden="false" customHeight="false" outlineLevel="0" collapsed="false">
      <c r="A184" s="66" t="s">
        <v>26</v>
      </c>
      <c r="B184" s="80" t="n">
        <v>100</v>
      </c>
      <c r="C184" s="37" t="n">
        <v>0.4</v>
      </c>
      <c r="D184" s="37" t="n">
        <v>0.4</v>
      </c>
      <c r="E184" s="37" t="n">
        <v>9.8</v>
      </c>
      <c r="F184" s="37" t="n">
        <v>47</v>
      </c>
      <c r="G184" s="38" t="n">
        <v>0.03</v>
      </c>
      <c r="H184" s="38" t="n">
        <v>0.02</v>
      </c>
      <c r="I184" s="38" t="n">
        <v>10</v>
      </c>
      <c r="J184" s="39" t="n">
        <v>16</v>
      </c>
      <c r="K184" s="89" t="s">
        <v>27</v>
      </c>
    </row>
    <row r="185" s="49" customFormat="true" ht="26.85" hidden="false" customHeight="false" outlineLevel="0" collapsed="false">
      <c r="A185" s="66" t="s">
        <v>44</v>
      </c>
      <c r="B185" s="51" t="n">
        <v>20</v>
      </c>
      <c r="C185" s="37" t="n">
        <v>1.12</v>
      </c>
      <c r="D185" s="37" t="n">
        <v>0.22</v>
      </c>
      <c r="E185" s="37" t="n">
        <v>9.88</v>
      </c>
      <c r="F185" s="37" t="n">
        <v>45.98</v>
      </c>
      <c r="G185" s="38" t="n">
        <v>0.02</v>
      </c>
      <c r="H185" s="38" t="n">
        <v>0</v>
      </c>
      <c r="I185" s="38" t="n">
        <v>0</v>
      </c>
      <c r="J185" s="39" t="n">
        <v>4.6</v>
      </c>
      <c r="K185" s="52"/>
    </row>
    <row r="186" s="49" customFormat="true" ht="18" hidden="false" customHeight="false" outlineLevel="0" collapsed="false">
      <c r="A186" s="50" t="s">
        <v>30</v>
      </c>
      <c r="B186" s="51" t="n">
        <v>40</v>
      </c>
      <c r="C186" s="44" t="n">
        <v>3</v>
      </c>
      <c r="D186" s="44" t="n">
        <v>1.16</v>
      </c>
      <c r="E186" s="44" t="n">
        <v>20.56</v>
      </c>
      <c r="F186" s="44" t="n">
        <v>104.8</v>
      </c>
      <c r="G186" s="46" t="n">
        <v>0.04</v>
      </c>
      <c r="H186" s="46" t="n">
        <v>0.01</v>
      </c>
      <c r="I186" s="46" t="n">
        <v>0</v>
      </c>
      <c r="J186" s="47" t="n">
        <v>7.6</v>
      </c>
      <c r="K186" s="52" t="s">
        <v>31</v>
      </c>
    </row>
    <row r="187" s="49" customFormat="true" ht="18" hidden="false" customHeight="false" outlineLevel="0" collapsed="false">
      <c r="A187" s="114" t="s">
        <v>45</v>
      </c>
      <c r="B187" s="91" t="n">
        <f aca="false">SUM(B180:B186)</f>
        <v>820</v>
      </c>
      <c r="C187" s="70" t="n">
        <f aca="false">SUM(C180:C186)</f>
        <v>20.988</v>
      </c>
      <c r="D187" s="70" t="n">
        <f aca="false">SUM(D180:D186)</f>
        <v>37.88</v>
      </c>
      <c r="E187" s="70" t="n">
        <f aca="false">SUM(E180:E186)</f>
        <v>98.86</v>
      </c>
      <c r="F187" s="70" t="n">
        <f aca="false">SUM(F180:F186)</f>
        <v>830.69</v>
      </c>
      <c r="G187" s="70" t="n">
        <f aca="false">SUM(G180:G186)</f>
        <v>0.612</v>
      </c>
      <c r="H187" s="70" t="n">
        <f aca="false">SUM(H180:H186)</f>
        <v>0.348</v>
      </c>
      <c r="I187" s="70" t="n">
        <f aca="false">SUM(I180:I186)</f>
        <v>25.32</v>
      </c>
      <c r="J187" s="102" t="n">
        <f aca="false">SUM(J180:J186)</f>
        <v>102.53</v>
      </c>
      <c r="K187" s="52"/>
    </row>
    <row r="188" s="49" customFormat="true" ht="18" hidden="false" customHeight="false" outlineLevel="0" collapsed="false">
      <c r="A188" s="27" t="s">
        <v>83</v>
      </c>
      <c r="B188" s="91" t="n">
        <f aca="false">B187+B178</f>
        <v>1375</v>
      </c>
      <c r="C188" s="29" t="n">
        <f aca="false">C187+C178</f>
        <v>36.655</v>
      </c>
      <c r="D188" s="29" t="n">
        <f aca="false">D187+D178</f>
        <v>50.795</v>
      </c>
      <c r="E188" s="29" t="n">
        <f aca="false">E187+E178</f>
        <v>171.355</v>
      </c>
      <c r="F188" s="29" t="n">
        <f aca="false">F187+F178</f>
        <v>1299.49</v>
      </c>
      <c r="G188" s="29" t="n">
        <f aca="false">G187+G178</f>
        <v>0.882</v>
      </c>
      <c r="H188" s="29" t="n">
        <f aca="false">H187+H178</f>
        <v>0.548</v>
      </c>
      <c r="I188" s="29" t="n">
        <f aca="false">I187+I178</f>
        <v>26.04</v>
      </c>
      <c r="J188" s="31" t="n">
        <f aca="false">J187+J178</f>
        <v>154.96</v>
      </c>
      <c r="K188" s="52"/>
    </row>
    <row r="189" s="49" customFormat="true" ht="20.25" hidden="false" customHeight="true" outlineLevel="0" collapsed="false">
      <c r="A189" s="27" t="s">
        <v>129</v>
      </c>
      <c r="B189" s="27"/>
      <c r="C189" s="27"/>
      <c r="D189" s="27"/>
      <c r="E189" s="27"/>
      <c r="F189" s="27"/>
      <c r="G189" s="77"/>
      <c r="H189" s="77"/>
      <c r="I189" s="77"/>
      <c r="J189" s="78"/>
      <c r="K189" s="79"/>
    </row>
    <row r="190" s="49" customFormat="true" ht="26.25" hidden="false" customHeight="true" outlineLevel="0" collapsed="false">
      <c r="A190" s="93"/>
      <c r="B190" s="93"/>
      <c r="C190" s="93"/>
      <c r="D190" s="93"/>
      <c r="E190" s="93" t="s">
        <v>21</v>
      </c>
      <c r="F190" s="93"/>
      <c r="G190" s="93"/>
      <c r="H190" s="93"/>
      <c r="I190" s="93"/>
      <c r="J190" s="103"/>
      <c r="K190" s="93"/>
    </row>
    <row r="191" s="49" customFormat="true" ht="18" hidden="false" customHeight="false" outlineLevel="0" collapsed="false">
      <c r="A191" s="66" t="s">
        <v>34</v>
      </c>
      <c r="B191" s="80" t="n">
        <v>60</v>
      </c>
      <c r="C191" s="37" t="n">
        <v>0.67</v>
      </c>
      <c r="D191" s="37" t="n">
        <v>0.06</v>
      </c>
      <c r="E191" s="37" t="n">
        <v>2.1</v>
      </c>
      <c r="F191" s="37" t="n">
        <v>12</v>
      </c>
      <c r="G191" s="38" t="n">
        <v>0.01</v>
      </c>
      <c r="H191" s="38" t="n">
        <v>0.1</v>
      </c>
      <c r="I191" s="38" t="n">
        <v>0.1</v>
      </c>
      <c r="J191" s="39" t="n">
        <v>6</v>
      </c>
      <c r="K191" s="89"/>
    </row>
    <row r="192" s="49" customFormat="true" ht="37.5" hidden="false" customHeight="true" outlineLevel="0" collapsed="false">
      <c r="A192" s="50" t="s">
        <v>130</v>
      </c>
      <c r="B192" s="51" t="n">
        <v>90</v>
      </c>
      <c r="C192" s="46" t="n">
        <v>12.69</v>
      </c>
      <c r="D192" s="46" t="n">
        <v>5.1</v>
      </c>
      <c r="E192" s="46" t="n">
        <v>3.9</v>
      </c>
      <c r="F192" s="46" t="n">
        <v>113.76</v>
      </c>
      <c r="G192" s="46" t="n">
        <v>0.03</v>
      </c>
      <c r="H192" s="46" t="n">
        <v>0.04</v>
      </c>
      <c r="I192" s="46" t="n">
        <v>1.1</v>
      </c>
      <c r="J192" s="47" t="n">
        <v>20.7</v>
      </c>
      <c r="K192" s="111" t="s">
        <v>131</v>
      </c>
    </row>
    <row r="193" s="49" customFormat="true" ht="18" hidden="false" customHeight="false" outlineLevel="0" collapsed="false">
      <c r="A193" s="66" t="s">
        <v>64</v>
      </c>
      <c r="B193" s="80" t="n">
        <v>150</v>
      </c>
      <c r="C193" s="38" t="n">
        <v>6.6</v>
      </c>
      <c r="D193" s="38" t="n">
        <v>5.73</v>
      </c>
      <c r="E193" s="38" t="n">
        <v>37.88</v>
      </c>
      <c r="F193" s="38" t="n">
        <v>229.5</v>
      </c>
      <c r="G193" s="38" t="n">
        <v>0</v>
      </c>
      <c r="H193" s="38" t="n">
        <v>0.17</v>
      </c>
      <c r="I193" s="38" t="n">
        <v>0.02</v>
      </c>
      <c r="J193" s="39" t="n">
        <v>16.64</v>
      </c>
      <c r="K193" s="89" t="s">
        <v>41</v>
      </c>
    </row>
    <row r="194" s="49" customFormat="true" ht="18" hidden="false" customHeight="false" outlineLevel="0" collapsed="false">
      <c r="A194" s="84" t="s">
        <v>50</v>
      </c>
      <c r="B194" s="85" t="n">
        <v>215</v>
      </c>
      <c r="C194" s="86" t="n">
        <v>0.07</v>
      </c>
      <c r="D194" s="86" t="n">
        <v>0.02</v>
      </c>
      <c r="E194" s="86" t="n">
        <v>15</v>
      </c>
      <c r="F194" s="86" t="n">
        <v>60</v>
      </c>
      <c r="G194" s="86" t="n">
        <v>0</v>
      </c>
      <c r="H194" s="86" t="n">
        <v>0</v>
      </c>
      <c r="I194" s="86" t="n">
        <v>0.03</v>
      </c>
      <c r="J194" s="87" t="n">
        <v>11.1</v>
      </c>
      <c r="K194" s="88" t="s">
        <v>51</v>
      </c>
    </row>
    <row r="195" s="49" customFormat="true" ht="18" hidden="false" customHeight="false" outlineLevel="0" collapsed="false">
      <c r="A195" s="50" t="s">
        <v>30</v>
      </c>
      <c r="B195" s="51" t="n">
        <v>40</v>
      </c>
      <c r="C195" s="44" t="n">
        <v>3</v>
      </c>
      <c r="D195" s="44" t="n">
        <v>1.16</v>
      </c>
      <c r="E195" s="44" t="n">
        <v>20.56</v>
      </c>
      <c r="F195" s="44" t="n">
        <v>104.8</v>
      </c>
      <c r="G195" s="46" t="n">
        <v>0.04</v>
      </c>
      <c r="H195" s="46" t="n">
        <v>0.01</v>
      </c>
      <c r="I195" s="46" t="n">
        <v>0</v>
      </c>
      <c r="J195" s="47" t="n">
        <v>7.6</v>
      </c>
      <c r="K195" s="52" t="s">
        <v>31</v>
      </c>
    </row>
    <row r="196" s="49" customFormat="true" ht="18" hidden="false" customHeight="false" outlineLevel="0" collapsed="false">
      <c r="A196" s="114" t="s">
        <v>32</v>
      </c>
      <c r="B196" s="91" t="n">
        <f aca="false">SUM(B191:B195)</f>
        <v>555</v>
      </c>
      <c r="C196" s="70" t="n">
        <f aca="false">SUM(C191:C195)</f>
        <v>23.03</v>
      </c>
      <c r="D196" s="70" t="n">
        <f aca="false">SUM(D191:D195)</f>
        <v>12.07</v>
      </c>
      <c r="E196" s="70" t="n">
        <f aca="false">SUM(E191:E195)</f>
        <v>79.44</v>
      </c>
      <c r="F196" s="70" t="n">
        <f aca="false">SUM(F191:F195)</f>
        <v>520.06</v>
      </c>
      <c r="G196" s="70" t="n">
        <f aca="false">SUM(G191:G195)</f>
        <v>0.08</v>
      </c>
      <c r="H196" s="70" t="n">
        <f aca="false">SUM(H191:H195)</f>
        <v>0.32</v>
      </c>
      <c r="I196" s="70" t="n">
        <f aca="false">SUM(I191:I195)</f>
        <v>1.25</v>
      </c>
      <c r="J196" s="102" t="n">
        <f aca="false">SUM(J191:J195)</f>
        <v>62.04</v>
      </c>
      <c r="K196" s="52"/>
    </row>
    <row r="197" s="49" customFormat="true" ht="25.5" hidden="false" customHeight="true" outlineLevel="0" collapsed="false">
      <c r="A197" s="117"/>
      <c r="B197" s="117"/>
      <c r="C197" s="117"/>
      <c r="D197" s="117"/>
      <c r="E197" s="58" t="s">
        <v>33</v>
      </c>
      <c r="F197" s="117"/>
      <c r="G197" s="117"/>
      <c r="H197" s="117"/>
      <c r="I197" s="117"/>
      <c r="J197" s="118"/>
      <c r="K197" s="117"/>
    </row>
    <row r="198" s="49" customFormat="true" ht="20.25" hidden="false" customHeight="true" outlineLevel="0" collapsed="false">
      <c r="A198" s="66" t="s">
        <v>34</v>
      </c>
      <c r="B198" s="80" t="n">
        <v>60</v>
      </c>
      <c r="C198" s="37" t="n">
        <v>0.67</v>
      </c>
      <c r="D198" s="37" t="n">
        <v>0.06</v>
      </c>
      <c r="E198" s="37" t="n">
        <v>2.1</v>
      </c>
      <c r="F198" s="37" t="n">
        <v>12</v>
      </c>
      <c r="G198" s="38" t="n">
        <v>0.01</v>
      </c>
      <c r="H198" s="38" t="n">
        <v>0.1</v>
      </c>
      <c r="I198" s="38" t="n">
        <v>0.1</v>
      </c>
      <c r="J198" s="39" t="n">
        <v>6</v>
      </c>
      <c r="K198" s="89"/>
    </row>
    <row r="199" s="49" customFormat="true" ht="26.85" hidden="false" customHeight="false" outlineLevel="0" collapsed="false">
      <c r="A199" s="50" t="s">
        <v>132</v>
      </c>
      <c r="B199" s="51" t="n">
        <v>200</v>
      </c>
      <c r="C199" s="62" t="n">
        <f aca="false">21.96*0.2</f>
        <v>4.392</v>
      </c>
      <c r="D199" s="62" t="n">
        <f aca="false">21.08*0.2</f>
        <v>4.216</v>
      </c>
      <c r="E199" s="62" t="n">
        <v>13.23</v>
      </c>
      <c r="F199" s="62" t="n">
        <f aca="false">593*0.2</f>
        <v>118.6</v>
      </c>
      <c r="G199" s="62" t="n">
        <v>0.18</v>
      </c>
      <c r="H199" s="62" t="n">
        <v>0.06</v>
      </c>
      <c r="I199" s="62" t="n">
        <v>4.66</v>
      </c>
      <c r="J199" s="63" t="n">
        <v>34.14</v>
      </c>
      <c r="K199" s="52" t="s">
        <v>66</v>
      </c>
    </row>
    <row r="200" s="49" customFormat="true" ht="26.85" hidden="false" customHeight="false" outlineLevel="0" collapsed="false">
      <c r="A200" s="95" t="s">
        <v>54</v>
      </c>
      <c r="B200" s="96" t="n">
        <v>90</v>
      </c>
      <c r="C200" s="62" t="n">
        <v>8.78</v>
      </c>
      <c r="D200" s="62" t="n">
        <v>4.46</v>
      </c>
      <c r="E200" s="62" t="n">
        <v>3.42</v>
      </c>
      <c r="F200" s="62" t="n">
        <v>94.5</v>
      </c>
      <c r="G200" s="62" t="n">
        <v>0.05</v>
      </c>
      <c r="H200" s="62" t="n">
        <v>0.05</v>
      </c>
      <c r="I200" s="62" t="n">
        <v>3.36</v>
      </c>
      <c r="J200" s="63" t="n">
        <v>35.16</v>
      </c>
      <c r="K200" s="97" t="s">
        <v>55</v>
      </c>
    </row>
    <row r="201" s="49" customFormat="true" ht="26.85" hidden="false" customHeight="false" outlineLevel="0" collapsed="false">
      <c r="A201" s="95" t="s">
        <v>56</v>
      </c>
      <c r="B201" s="96" t="n">
        <v>150</v>
      </c>
      <c r="C201" s="62" t="n">
        <v>3.06</v>
      </c>
      <c r="D201" s="62" t="n">
        <v>4.8</v>
      </c>
      <c r="E201" s="62" t="n">
        <v>20.44</v>
      </c>
      <c r="F201" s="62" t="n">
        <v>137.25</v>
      </c>
      <c r="G201" s="62" t="n">
        <v>0.14</v>
      </c>
      <c r="H201" s="62" t="n">
        <v>0.11</v>
      </c>
      <c r="I201" s="62" t="n">
        <v>18.16</v>
      </c>
      <c r="J201" s="63" t="n">
        <v>36.98</v>
      </c>
      <c r="K201" s="98" t="s">
        <v>57</v>
      </c>
    </row>
    <row r="202" s="49" customFormat="true" ht="26.85" hidden="false" customHeight="false" outlineLevel="0" collapsed="false">
      <c r="A202" s="35" t="s">
        <v>42</v>
      </c>
      <c r="B202" s="80" t="n">
        <v>200</v>
      </c>
      <c r="C202" s="38" t="n">
        <f aca="false">0.8*0.2</f>
        <v>0.16</v>
      </c>
      <c r="D202" s="38" t="n">
        <f aca="false">0.8*0.2</f>
        <v>0.16</v>
      </c>
      <c r="E202" s="38" t="n">
        <v>27.88</v>
      </c>
      <c r="F202" s="38" t="n">
        <f aca="false">573*0.2</f>
        <v>114.6</v>
      </c>
      <c r="G202" s="38" t="n">
        <f aca="false">0.06*0.2</f>
        <v>0.012</v>
      </c>
      <c r="H202" s="38" t="n">
        <f aca="false">0.04*0.2</f>
        <v>0.008</v>
      </c>
      <c r="I202" s="38" t="n">
        <f aca="false">4.5*0.2</f>
        <v>0.9</v>
      </c>
      <c r="J202" s="39" t="n">
        <v>14.18</v>
      </c>
      <c r="K202" s="52" t="s">
        <v>82</v>
      </c>
    </row>
    <row r="203" s="49" customFormat="true" ht="26.85" hidden="false" customHeight="false" outlineLevel="0" collapsed="false">
      <c r="A203" s="66" t="s">
        <v>44</v>
      </c>
      <c r="B203" s="51" t="n">
        <v>20</v>
      </c>
      <c r="C203" s="37" t="n">
        <v>1.12</v>
      </c>
      <c r="D203" s="37" t="n">
        <v>0.22</v>
      </c>
      <c r="E203" s="37" t="n">
        <v>9.88</v>
      </c>
      <c r="F203" s="37" t="n">
        <v>45.98</v>
      </c>
      <c r="G203" s="38" t="n">
        <v>0.02</v>
      </c>
      <c r="H203" s="38"/>
      <c r="I203" s="38" t="n">
        <v>0</v>
      </c>
      <c r="J203" s="39" t="n">
        <v>4.6</v>
      </c>
      <c r="K203" s="52"/>
    </row>
    <row r="204" s="49" customFormat="true" ht="18" hidden="false" customHeight="false" outlineLevel="0" collapsed="false">
      <c r="A204" s="50" t="s">
        <v>30</v>
      </c>
      <c r="B204" s="51" t="n">
        <v>40</v>
      </c>
      <c r="C204" s="44" t="n">
        <v>3</v>
      </c>
      <c r="D204" s="44" t="n">
        <v>1.16</v>
      </c>
      <c r="E204" s="44" t="n">
        <v>20.56</v>
      </c>
      <c r="F204" s="44" t="n">
        <v>104.8</v>
      </c>
      <c r="G204" s="46" t="n">
        <v>0.04</v>
      </c>
      <c r="H204" s="46" t="n">
        <v>0.01</v>
      </c>
      <c r="I204" s="46" t="n">
        <v>0</v>
      </c>
      <c r="J204" s="47" t="n">
        <v>7.6</v>
      </c>
      <c r="K204" s="52" t="s">
        <v>31</v>
      </c>
    </row>
    <row r="205" s="49" customFormat="true" ht="18" hidden="false" customHeight="false" outlineLevel="0" collapsed="false">
      <c r="A205" s="114" t="s">
        <v>45</v>
      </c>
      <c r="B205" s="91" t="n">
        <f aca="false">SUM(B198:B204)</f>
        <v>760</v>
      </c>
      <c r="C205" s="70" t="n">
        <f aca="false">SUM(C198:C204)</f>
        <v>21.182</v>
      </c>
      <c r="D205" s="70" t="n">
        <f aca="false">SUM(D198:D204)</f>
        <v>15.076</v>
      </c>
      <c r="E205" s="70" t="n">
        <f aca="false">SUM(E198:E204)</f>
        <v>97.51</v>
      </c>
      <c r="F205" s="70" t="n">
        <f aca="false">SUM(F198:F204)</f>
        <v>627.73</v>
      </c>
      <c r="G205" s="70" t="n">
        <f aca="false">SUM(G198:G204)</f>
        <v>0.452</v>
      </c>
      <c r="H205" s="70" t="n">
        <f aca="false">SUM(H198:H204)</f>
        <v>0.338</v>
      </c>
      <c r="I205" s="70" t="n">
        <f aca="false">SUM(I198:I204)</f>
        <v>27.18</v>
      </c>
      <c r="J205" s="102" t="n">
        <f aca="false">SUM(J198:J204)</f>
        <v>138.66</v>
      </c>
      <c r="K205" s="52"/>
    </row>
    <row r="206" s="49" customFormat="true" ht="18" hidden="false" customHeight="false" outlineLevel="0" collapsed="false">
      <c r="A206" s="27"/>
      <c r="B206" s="91" t="n">
        <f aca="false">B205+B196</f>
        <v>1315</v>
      </c>
      <c r="C206" s="29" t="n">
        <f aca="false">C205+C196</f>
        <v>44.212</v>
      </c>
      <c r="D206" s="29" t="n">
        <f aca="false">D205+D196</f>
        <v>27.146</v>
      </c>
      <c r="E206" s="29" t="n">
        <f aca="false">E205+E196</f>
        <v>176.95</v>
      </c>
      <c r="F206" s="29" t="n">
        <f aca="false">F205+F196</f>
        <v>1147.79</v>
      </c>
      <c r="G206" s="29" t="n">
        <f aca="false">G205+G196</f>
        <v>0.532</v>
      </c>
      <c r="H206" s="29" t="n">
        <f aca="false">H205+H196</f>
        <v>0.658</v>
      </c>
      <c r="I206" s="29" t="n">
        <f aca="false">I205+I196</f>
        <v>28.43</v>
      </c>
      <c r="J206" s="31" t="n">
        <f aca="false">J205+J196</f>
        <v>200.7</v>
      </c>
      <c r="K206" s="52"/>
    </row>
    <row r="207" s="49" customFormat="true" ht="33" hidden="false" customHeight="true" outlineLevel="0" collapsed="false">
      <c r="A207" s="27" t="s">
        <v>93</v>
      </c>
      <c r="B207" s="91" t="n">
        <f aca="false">SUM(B125,B142,B160,B178,B196)/5</f>
        <v>554.4</v>
      </c>
      <c r="C207" s="29" t="n">
        <f aca="false">SUM(C125,C142,C160,C178,C196)/5</f>
        <v>19.5154</v>
      </c>
      <c r="D207" s="29" t="n">
        <f aca="false">SUM(D125,D142,D160,D178,D196)/5</f>
        <v>16.121</v>
      </c>
      <c r="E207" s="29" t="n">
        <f aca="false">SUM(E125,E142,E160,E178,E196)/5</f>
        <v>83.465</v>
      </c>
      <c r="F207" s="29" t="n">
        <f aca="false">SUM(F125,F142,F160,F178,F196)/5</f>
        <v>558.068</v>
      </c>
      <c r="G207" s="29" t="n">
        <f aca="false">SUM(G125,G142,G160,G178,G196)/5</f>
        <v>0.206</v>
      </c>
      <c r="H207" s="29" t="n">
        <f aca="false">SUM(H125,H142,H160,H178,H196)/5</f>
        <v>0.288</v>
      </c>
      <c r="I207" s="29" t="n">
        <f aca="false">SUM(I125,I142,I160,I178,I196)/5</f>
        <v>3.4206</v>
      </c>
      <c r="J207" s="31" t="n">
        <f aca="false">SUM(J125,J142,J160,J178,J196)/5</f>
        <v>155.858</v>
      </c>
      <c r="K207" s="79"/>
    </row>
    <row r="208" s="49" customFormat="true" ht="15" hidden="false" customHeight="true" outlineLevel="0" collapsed="false">
      <c r="A208" s="27" t="s">
        <v>94</v>
      </c>
      <c r="B208" s="91" t="n">
        <f aca="false">SUM(B134,B151,B205,B187,B169)/5</f>
        <v>744</v>
      </c>
      <c r="C208" s="29" t="n">
        <f aca="false">SUM(C134,C151,C205,C187,C169)/5</f>
        <v>21.5082</v>
      </c>
      <c r="D208" s="29" t="n">
        <f aca="false">SUM(D134,D151,D205,D187,D169)/5</f>
        <v>25.1921</v>
      </c>
      <c r="E208" s="29" t="n">
        <f aca="false">SUM(E134,E151,E205,E187,E169)/5</f>
        <v>104.1804</v>
      </c>
      <c r="F208" s="29" t="n">
        <f aca="false">SUM(F134,F151,F205,F187,F169)/5</f>
        <v>740.182</v>
      </c>
      <c r="G208" s="29" t="n">
        <f aca="false">SUM(G134,G151,G205,G187,G169)/5</f>
        <v>0.4206</v>
      </c>
      <c r="H208" s="29" t="n">
        <f aca="false">SUM(H134,H151,H205,H187,H169)/5</f>
        <v>0.308</v>
      </c>
      <c r="I208" s="29" t="n">
        <f aca="false">SUM(I134,I151,I205,I187,I169)/5</f>
        <v>18.88</v>
      </c>
      <c r="J208" s="31" t="n">
        <f aca="false">SUM(J134,J151,J205,J187,J169)/5</f>
        <v>132.902</v>
      </c>
      <c r="K208" s="79"/>
    </row>
    <row r="209" s="136" customFormat="true" ht="18" hidden="false" customHeight="false" outlineLevel="0" collapsed="false">
      <c r="A209" s="100"/>
      <c r="B209" s="91"/>
      <c r="C209" s="29"/>
      <c r="D209" s="29"/>
      <c r="E209" s="29"/>
      <c r="F209" s="29"/>
      <c r="G209" s="29"/>
      <c r="H209" s="29"/>
      <c r="I209" s="29"/>
      <c r="J209" s="31"/>
      <c r="K209" s="135"/>
    </row>
    <row r="210" s="120" customFormat="true" ht="18" hidden="false" customHeight="false" outlineLevel="0" collapsed="false">
      <c r="A210" s="137"/>
      <c r="B210" s="138"/>
      <c r="C210" s="139"/>
      <c r="D210" s="139"/>
      <c r="E210" s="139"/>
      <c r="F210" s="139"/>
      <c r="G210" s="139"/>
      <c r="H210" s="139"/>
      <c r="I210" s="139"/>
      <c r="J210" s="140"/>
      <c r="K210" s="135"/>
    </row>
    <row r="211" s="120" customFormat="true" ht="18" hidden="false" customHeight="false" outlineLevel="0" collapsed="false">
      <c r="A211" s="141" t="s">
        <v>133</v>
      </c>
      <c r="B211" s="142"/>
      <c r="C211" s="143" t="n">
        <f aca="false">C196+C178+C160+C142+C125+C102+C84+C67+C48+C31</f>
        <v>195.72</v>
      </c>
      <c r="D211" s="143" t="n">
        <f aca="false">D196+D178+D160+D142+D125+D102+D84+D67+D48+D31</f>
        <v>173.3235</v>
      </c>
      <c r="E211" s="143" t="n">
        <f aca="false">E196+E178+E160+E142+E125+E102+E84+E67+E48+E31</f>
        <v>822.273</v>
      </c>
      <c r="F211" s="143" t="n">
        <f aca="false">F196+F178+F160+F142+F125+F102+F84+F67+F48+F31</f>
        <v>5658.63</v>
      </c>
      <c r="G211" s="143" t="n">
        <f aca="false">G196+G178+G160+G142+G125+G102+G84+G67+G48+G31</f>
        <v>2.184</v>
      </c>
      <c r="H211" s="143" t="n">
        <f aca="false">H196+H178+H160+H142+H125+H102+H84+H67+H48+H31</f>
        <v>3.083</v>
      </c>
      <c r="I211" s="143" t="n">
        <f aca="false">I196+I178+I160+I142+I125+I102+I84+I67+I48+I31</f>
        <v>48.741</v>
      </c>
      <c r="J211" s="144" t="n">
        <f aca="false">J196+J178+J160+J142+J125+J102+J84+J67+J48+J31</f>
        <v>1760.08</v>
      </c>
      <c r="K211" s="145"/>
    </row>
    <row r="212" s="41" customFormat="true" ht="33.75" hidden="false" customHeight="true" outlineLevel="0" collapsed="false">
      <c r="A212" s="146" t="s">
        <v>134</v>
      </c>
      <c r="B212" s="142"/>
      <c r="C212" s="143" t="n">
        <f aca="false">C211/10</f>
        <v>19.572</v>
      </c>
      <c r="D212" s="143" t="n">
        <f aca="false">D211/10</f>
        <v>17.33235</v>
      </c>
      <c r="E212" s="143" t="n">
        <f aca="false">E211/10</f>
        <v>82.2273</v>
      </c>
      <c r="F212" s="143" t="n">
        <f aca="false">F211/10</f>
        <v>565.863</v>
      </c>
      <c r="G212" s="143" t="n">
        <f aca="false">G211/10</f>
        <v>0.2184</v>
      </c>
      <c r="H212" s="143" t="n">
        <f aca="false">H211/10</f>
        <v>0.3083</v>
      </c>
      <c r="I212" s="143" t="n">
        <f aca="false">I211/10</f>
        <v>4.8741</v>
      </c>
      <c r="J212" s="144" t="n">
        <f aca="false">J211/10</f>
        <v>176.008</v>
      </c>
      <c r="K212" s="145"/>
    </row>
    <row r="213" s="41" customFormat="true" ht="30.75" hidden="false" customHeight="true" outlineLevel="0" collapsed="false">
      <c r="A213" s="147" t="s">
        <v>135</v>
      </c>
      <c r="B213" s="148"/>
      <c r="C213" s="149" t="n">
        <f aca="false">C212/C220</f>
        <v>0.254181818181818</v>
      </c>
      <c r="D213" s="149" t="n">
        <f aca="false">D212/D220</f>
        <v>0.219396835443038</v>
      </c>
      <c r="E213" s="149" t="n">
        <f aca="false">E212/E220</f>
        <v>0.245454626865672</v>
      </c>
      <c r="F213" s="149" t="n">
        <f aca="false">F212/F220</f>
        <v>0.240792765957447</v>
      </c>
      <c r="G213" s="149" t="n">
        <f aca="false">G212/G220</f>
        <v>0.182</v>
      </c>
      <c r="H213" s="149" t="n">
        <f aca="false">H212/H220</f>
        <v>0.220214285714286</v>
      </c>
      <c r="I213" s="149" t="n">
        <f aca="false">I212/I220</f>
        <v>0.081235</v>
      </c>
      <c r="J213" s="150" t="n">
        <f aca="false">J212/J220</f>
        <v>0.160007272727273</v>
      </c>
      <c r="K213" s="137"/>
    </row>
    <row r="214" s="136" customFormat="true" ht="18" hidden="false" customHeight="false" outlineLevel="0" collapsed="false">
      <c r="A214" s="151" t="s">
        <v>136</v>
      </c>
      <c r="B214" s="152"/>
      <c r="C214" s="153" t="n">
        <f aca="false">C169+C187+C205+C151+C134+C111+C93+C76+C58+C40</f>
        <v>233.952</v>
      </c>
      <c r="D214" s="153" t="n">
        <f aca="false">D169+D187+D205+D151+D134+D111+D93+D76+D58+D40</f>
        <v>259.3415</v>
      </c>
      <c r="E214" s="153" t="n">
        <f aca="false">E169+E187+E205+E151+E134+E111+E93+E76+E58+E40</f>
        <v>1071.387</v>
      </c>
      <c r="F214" s="153" t="n">
        <f aca="false">F169+F187+F205+F151+F134+F111+F93+F76+F58+F40</f>
        <v>7660.91</v>
      </c>
      <c r="G214" s="153" t="n">
        <f aca="false">G169+G187+G205+G151+G134+G111+G93+G76+G58+G40</f>
        <v>4.189</v>
      </c>
      <c r="H214" s="153" t="n">
        <f aca="false">H169+H187+H205+H151+H134+H111+H93+H76+H58+H40</f>
        <v>3.476</v>
      </c>
      <c r="I214" s="153" t="n">
        <f aca="false">I169+I187+I205+I151+I134+I111+I93+I76+I58+I40</f>
        <v>217.14</v>
      </c>
      <c r="J214" s="154" t="n">
        <f aca="false">J169+J187+J205+J151+J134+J111+J93+J76+J58+J40</f>
        <v>1351.97</v>
      </c>
      <c r="K214" s="145"/>
    </row>
    <row r="215" s="41" customFormat="true" ht="33" hidden="false" customHeight="true" outlineLevel="0" collapsed="false">
      <c r="A215" s="146" t="s">
        <v>137</v>
      </c>
      <c r="B215" s="142"/>
      <c r="C215" s="143" t="n">
        <f aca="false">C214/10</f>
        <v>23.3952</v>
      </c>
      <c r="D215" s="143" t="n">
        <f aca="false">D214/10</f>
        <v>25.93415</v>
      </c>
      <c r="E215" s="143" t="n">
        <f aca="false">E214/10</f>
        <v>107.1387</v>
      </c>
      <c r="F215" s="143" t="n">
        <f aca="false">F214/10</f>
        <v>766.091</v>
      </c>
      <c r="G215" s="143" t="n">
        <f aca="false">G214/10</f>
        <v>0.4189</v>
      </c>
      <c r="H215" s="143" t="n">
        <f aca="false">H214/10</f>
        <v>0.3476</v>
      </c>
      <c r="I215" s="143" t="n">
        <f aca="false">I214/10</f>
        <v>21.714</v>
      </c>
      <c r="J215" s="144" t="n">
        <f aca="false">J214/10</f>
        <v>135.197</v>
      </c>
      <c r="K215" s="145"/>
    </row>
    <row r="216" s="41" customFormat="true" ht="36" hidden="false" customHeight="true" outlineLevel="0" collapsed="false">
      <c r="A216" s="147" t="s">
        <v>135</v>
      </c>
      <c r="B216" s="155"/>
      <c r="C216" s="149" t="n">
        <f aca="false">C215/C220</f>
        <v>0.303833766233766</v>
      </c>
      <c r="D216" s="149" t="n">
        <f aca="false">D215/D220</f>
        <v>0.328280379746835</v>
      </c>
      <c r="E216" s="149" t="n">
        <f aca="false">E215/E220</f>
        <v>0.319817014925373</v>
      </c>
      <c r="F216" s="149" t="n">
        <f aca="false">F215/F220</f>
        <v>0.325996170212766</v>
      </c>
      <c r="G216" s="149" t="n">
        <f aca="false">G215/G220</f>
        <v>0.349083333333333</v>
      </c>
      <c r="H216" s="149" t="n">
        <f aca="false">H215/H220</f>
        <v>0.248285714285714</v>
      </c>
      <c r="I216" s="149" t="n">
        <f aca="false">I215/I220</f>
        <v>0.3619</v>
      </c>
      <c r="J216" s="150" t="n">
        <f aca="false">J215/J220</f>
        <v>0.122906363636364</v>
      </c>
      <c r="K216" s="137"/>
    </row>
    <row r="217" s="136" customFormat="true" ht="18" hidden="false" customHeight="false" outlineLevel="0" collapsed="false">
      <c r="A217" s="156" t="s">
        <v>138</v>
      </c>
      <c r="B217" s="152"/>
      <c r="C217" s="157" t="n">
        <f aca="false">C214+C211</f>
        <v>429.672</v>
      </c>
      <c r="D217" s="157" t="n">
        <f aca="false">D214+D211</f>
        <v>432.665</v>
      </c>
      <c r="E217" s="157" t="n">
        <f aca="false">E214+E211</f>
        <v>1893.66</v>
      </c>
      <c r="F217" s="157" t="n">
        <f aca="false">F214+F211</f>
        <v>13319.54</v>
      </c>
      <c r="G217" s="157" t="n">
        <f aca="false">G214+G211</f>
        <v>6.373</v>
      </c>
      <c r="H217" s="157"/>
      <c r="I217" s="157" t="n">
        <f aca="false">I214+I211</f>
        <v>265.881</v>
      </c>
      <c r="J217" s="158" t="n">
        <f aca="false">J214+J211</f>
        <v>3112.05</v>
      </c>
      <c r="K217" s="145"/>
    </row>
    <row r="218" s="41" customFormat="true" ht="18" hidden="false" customHeight="false" outlineLevel="0" collapsed="false">
      <c r="A218" s="159" t="s">
        <v>139</v>
      </c>
      <c r="B218" s="142"/>
      <c r="C218" s="160" t="n">
        <f aca="false">C217/10</f>
        <v>42.9672</v>
      </c>
      <c r="D218" s="160" t="n">
        <f aca="false">D217/10</f>
        <v>43.2665</v>
      </c>
      <c r="E218" s="160" t="n">
        <f aca="false">E217/10</f>
        <v>189.366</v>
      </c>
      <c r="F218" s="160" t="n">
        <f aca="false">F217/10</f>
        <v>1331.954</v>
      </c>
      <c r="G218" s="160" t="n">
        <f aca="false">G217/10</f>
        <v>0.6373</v>
      </c>
      <c r="H218" s="160"/>
      <c r="I218" s="160" t="n">
        <f aca="false">I217/10</f>
        <v>26.5881</v>
      </c>
      <c r="J218" s="161" t="n">
        <f aca="false">J217/10</f>
        <v>311.205</v>
      </c>
      <c r="K218" s="145"/>
    </row>
    <row r="219" s="41" customFormat="true" ht="46.5" hidden="false" customHeight="true" outlineLevel="0" collapsed="false">
      <c r="A219" s="162" t="s">
        <v>135</v>
      </c>
      <c r="B219" s="155"/>
      <c r="C219" s="163" t="n">
        <f aca="false">C218/C220</f>
        <v>0.558015584415585</v>
      </c>
      <c r="D219" s="163" t="n">
        <f aca="false">D218/D220</f>
        <v>0.547677215189873</v>
      </c>
      <c r="E219" s="163" t="n">
        <f aca="false">E218/E220</f>
        <v>0.565271641791045</v>
      </c>
      <c r="F219" s="163" t="n">
        <f aca="false">F218/F220</f>
        <v>0.566788936170213</v>
      </c>
      <c r="G219" s="163" t="n">
        <f aca="false">G218/G220</f>
        <v>0.531083333333333</v>
      </c>
      <c r="H219" s="163"/>
      <c r="I219" s="163" t="n">
        <f aca="false">I218/I220</f>
        <v>0.443135</v>
      </c>
      <c r="J219" s="164" t="n">
        <f aca="false">J218/J220</f>
        <v>0.282913636363636</v>
      </c>
      <c r="K219" s="137"/>
    </row>
    <row r="220" s="136" customFormat="true" ht="66" hidden="false" customHeight="true" outlineLevel="0" collapsed="false">
      <c r="A220" s="165" t="s">
        <v>140</v>
      </c>
      <c r="B220" s="166"/>
      <c r="C220" s="167" t="n">
        <v>77</v>
      </c>
      <c r="D220" s="167" t="n">
        <v>79</v>
      </c>
      <c r="E220" s="167" t="n">
        <v>335</v>
      </c>
      <c r="F220" s="167" t="n">
        <v>2350</v>
      </c>
      <c r="G220" s="167" t="n">
        <v>1.2</v>
      </c>
      <c r="H220" s="167" t="n">
        <v>1.4</v>
      </c>
      <c r="I220" s="167" t="n">
        <v>60</v>
      </c>
      <c r="J220" s="168" t="n">
        <v>1100</v>
      </c>
      <c r="K220" s="169"/>
    </row>
    <row r="221" s="41" customFormat="true" ht="18" hidden="false" customHeight="false" outlineLevel="0" collapsed="false">
      <c r="A221" s="170" t="s">
        <v>141</v>
      </c>
      <c r="B221" s="171"/>
      <c r="C221" s="172"/>
      <c r="D221" s="172"/>
      <c r="E221" s="173" t="s">
        <v>142</v>
      </c>
      <c r="F221" s="174"/>
      <c r="G221" s="174"/>
      <c r="H221" s="174"/>
      <c r="I221" s="174"/>
      <c r="J221" s="174"/>
      <c r="K221" s="175"/>
    </row>
    <row r="222" s="41" customFormat="true" ht="18" hidden="false" customHeight="false" outlineLevel="0" collapsed="false">
      <c r="A222" s="176"/>
      <c r="B222" s="177"/>
      <c r="C222" s="178" t="s">
        <v>21</v>
      </c>
      <c r="D222" s="178" t="n">
        <f aca="false">F212/F220</f>
        <v>0.240792765957447</v>
      </c>
      <c r="E222" s="178" t="s">
        <v>143</v>
      </c>
      <c r="F222" s="174"/>
      <c r="G222" s="174"/>
      <c r="H222" s="174"/>
      <c r="I222" s="174"/>
      <c r="J222" s="174"/>
      <c r="K222" s="175"/>
    </row>
    <row r="223" s="182" customFormat="true" ht="48.75" hidden="false" customHeight="true" outlineLevel="0" collapsed="false">
      <c r="A223" s="179"/>
      <c r="B223" s="180"/>
      <c r="C223" s="181" t="s">
        <v>33</v>
      </c>
      <c r="D223" s="181" t="n">
        <f aca="false">F215/F220</f>
        <v>0.325996170212766</v>
      </c>
      <c r="E223" s="181" t="s">
        <v>144</v>
      </c>
      <c r="F223" s="174"/>
      <c r="G223" s="174"/>
      <c r="H223" s="174"/>
      <c r="I223" s="174"/>
      <c r="J223" s="174"/>
      <c r="K223" s="175"/>
    </row>
    <row r="225" s="184" customFormat="true" ht="72" hidden="false" customHeight="true" outlineLevel="0" collapsed="false">
      <c r="A225" s="183" t="s">
        <v>145</v>
      </c>
      <c r="B225" s="183"/>
      <c r="C225" s="183"/>
      <c r="D225" s="183"/>
      <c r="E225" s="183"/>
      <c r="F225" s="183"/>
      <c r="G225" s="183"/>
      <c r="H225" s="183"/>
      <c r="I225" s="183"/>
      <c r="J225" s="183"/>
      <c r="K225" s="183"/>
    </row>
    <row r="226" s="184" customFormat="true" ht="45" hidden="false" customHeight="true" outlineLevel="0" collapsed="false">
      <c r="A226" s="183" t="s">
        <v>146</v>
      </c>
      <c r="B226" s="183"/>
      <c r="C226" s="183"/>
      <c r="D226" s="183"/>
      <c r="E226" s="183"/>
      <c r="F226" s="183"/>
      <c r="G226" s="183"/>
      <c r="H226" s="183"/>
      <c r="I226" s="183"/>
      <c r="J226" s="183"/>
      <c r="K226" s="185"/>
    </row>
    <row r="227" customFormat="false" ht="18" hidden="false" customHeight="true" outlineLevel="0" collapsed="false">
      <c r="A227" s="186" t="s">
        <v>147</v>
      </c>
      <c r="B227" s="186"/>
      <c r="C227" s="186"/>
      <c r="D227" s="186"/>
      <c r="E227" s="186"/>
      <c r="F227" s="186"/>
      <c r="G227" s="186"/>
      <c r="H227" s="186"/>
      <c r="I227" s="186"/>
      <c r="J227" s="186"/>
    </row>
    <row r="228" customFormat="false" ht="18" hidden="false" customHeight="false" outlineLevel="0" collapsed="false">
      <c r="A228" s="187" t="s">
        <v>148</v>
      </c>
      <c r="B228" s="187"/>
      <c r="C228" s="187"/>
      <c r="D228" s="187"/>
      <c r="E228" s="187"/>
      <c r="F228" s="187"/>
      <c r="G228" s="187"/>
      <c r="H228" s="187"/>
      <c r="I228" s="187"/>
      <c r="J228" s="187"/>
    </row>
    <row r="231" customFormat="false" ht="18" hidden="false" customHeight="false" outlineLevel="0" collapsed="false">
      <c r="A231" s="1" t="s">
        <v>97</v>
      </c>
    </row>
  </sheetData>
  <mergeCells count="17">
    <mergeCell ref="G6:J6"/>
    <mergeCell ref="G7:J7"/>
    <mergeCell ref="A8:C8"/>
    <mergeCell ref="G8:J8"/>
    <mergeCell ref="B10:D10"/>
    <mergeCell ref="A12:J12"/>
    <mergeCell ref="B22:K22"/>
    <mergeCell ref="C23:E23"/>
    <mergeCell ref="G23:I23"/>
    <mergeCell ref="A25:K25"/>
    <mergeCell ref="A32:K32"/>
    <mergeCell ref="A43:K43"/>
    <mergeCell ref="A118:K118"/>
    <mergeCell ref="A225:K225"/>
    <mergeCell ref="A226:J226"/>
    <mergeCell ref="A227:J227"/>
    <mergeCell ref="A228:J228"/>
  </mergeCells>
  <conditionalFormatting sqref="C31 C48:J48 C142 C160">
    <cfRule type="cellIs" priority="2" operator="notBetween" aboveAverage="0" equalAverage="0" bottom="0" percent="0" rank="0" text="" dxfId="0">
      <formula>15.4</formula>
      <formula>19.25</formula>
    </cfRule>
  </conditionalFormatting>
  <conditionalFormatting sqref="C40 C58:J58 C76 C169 C187">
    <cfRule type="cellIs" priority="3" operator="notBetween" aboveAverage="0" equalAverage="0" bottom="0" percent="0" rank="0" text="" dxfId="1">
      <formula>23.1</formula>
      <formula>26.95</formula>
    </cfRule>
  </conditionalFormatting>
  <conditionalFormatting sqref="C67">
    <cfRule type="cellIs" priority="4" operator="notBetween" aboveAverage="0" equalAverage="0" bottom="0" percent="0" rank="0" text="" dxfId="2">
      <formula>15.4</formula>
      <formula>19.25</formula>
    </cfRule>
    <cfRule type="cellIs" priority="5" operator="notBetween" aboveAverage="0" equalAverage="0" bottom="0" percent="0" rank="0" text="" dxfId="3">
      <formula>15.4</formula>
      <formula>19.25</formula>
    </cfRule>
  </conditionalFormatting>
  <conditionalFormatting sqref="D67">
    <cfRule type="cellIs" priority="6" operator="notBetween" aboveAverage="0" equalAverage="0" bottom="0" percent="0" rank="0" text="" dxfId="4">
      <formula>15.8</formula>
      <formula>19.75</formula>
    </cfRule>
  </conditionalFormatting>
  <conditionalFormatting sqref="H38">
    <cfRule type="cellIs" priority="7" operator="notBetween" aboveAverage="0" equalAverage="0" bottom="0" percent="0" rank="0" text="" dxfId="5">
      <formula>18</formula>
      <formula>21</formula>
    </cfRule>
  </conditionalFormatting>
  <conditionalFormatting sqref="H56">
    <cfRule type="cellIs" priority="8" operator="notBetween" aboveAverage="0" equalAverage="0" bottom="0" percent="0" rank="0" text="" dxfId="5">
      <formula>18</formula>
      <formula>21</formula>
    </cfRule>
  </conditionalFormatting>
  <conditionalFormatting sqref="H75">
    <cfRule type="cellIs" priority="9" operator="notBetween" aboveAverage="0" equalAverage="0" bottom="0" percent="0" rank="0" text="" dxfId="5">
      <formula>18</formula>
      <formula>21</formula>
    </cfRule>
  </conditionalFormatting>
  <conditionalFormatting sqref="H91">
    <cfRule type="cellIs" priority="10" operator="notBetween" aboveAverage="0" equalAverage="0" bottom="0" percent="0" rank="0" text="" dxfId="5">
      <formula>18</formula>
      <formula>21</formula>
    </cfRule>
  </conditionalFormatting>
  <conditionalFormatting sqref="H109">
    <cfRule type="cellIs" priority="11" operator="notBetween" aboveAverage="0" equalAverage="0" bottom="0" percent="0" rank="0" text="" dxfId="5">
      <formula>18</formula>
      <formula>21</formula>
    </cfRule>
  </conditionalFormatting>
  <conditionalFormatting sqref="H132">
    <cfRule type="cellIs" priority="12" operator="notBetween" aboveAverage="0" equalAverage="0" bottom="0" percent="0" rank="0" text="" dxfId="5">
      <formula>18</formula>
      <formula>21</formula>
    </cfRule>
  </conditionalFormatting>
  <conditionalFormatting sqref="H149">
    <cfRule type="cellIs" priority="13" operator="notBetween" aboveAverage="0" equalAverage="0" bottom="0" percent="0" rank="0" text="" dxfId="5">
      <formula>18</formula>
      <formula>21</formula>
    </cfRule>
  </conditionalFormatting>
  <conditionalFormatting sqref="H167">
    <cfRule type="cellIs" priority="14" operator="notBetween" aboveAverage="0" equalAverage="0" bottom="0" percent="0" rank="0" text="" dxfId="5">
      <formula>18</formula>
      <formula>21</formula>
    </cfRule>
  </conditionalFormatting>
  <conditionalFormatting sqref="H185">
    <cfRule type="cellIs" priority="15" operator="notBetween" aboveAverage="0" equalAverage="0" bottom="0" percent="0" rank="0" text="" dxfId="5">
      <formula>18</formula>
      <formula>21</formula>
    </cfRule>
  </conditionalFormatting>
  <conditionalFormatting sqref="H203">
    <cfRule type="cellIs" priority="16" operator="notBetween" aboveAverage="0" equalAverage="0" bottom="0" percent="0" rank="0" text="" dxfId="5">
      <formula>18</formula>
      <formula>21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LibreOffice/24.2.1.2$Windows_X86_64 LibreOffice_project/db4def46b0453cc22e2d0305797cf981b68ef5ac</Application>
  <AppVersion>15.0000</AppVersion>
  <Company>MacBook Pro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2020-09-15T06:15:04Z</dcterms:created>
  <dc:creator>Туганов Виктор Анатольевич</dc:creator>
  <dc:description/>
  <dc:language>ru-RU</dc:language>
  <cp:lastModifiedBy/>
  <cp:lastPrinted>2023-10-27T10:32:04Z</cp:lastPrinted>
  <dcterms:modified xsi:type="dcterms:W3CDTF">2024-10-04T13:03:36Z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